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ictures\Vineyard remediation\"/>
    </mc:Choice>
  </mc:AlternateContent>
  <xr:revisionPtr revIDLastSave="0" documentId="13_ncr:1_{695434CC-5450-4264-AA01-6C4513745D91}" xr6:coauthVersionLast="47" xr6:coauthVersionMax="47" xr10:uidLastSave="{00000000-0000-0000-0000-000000000000}"/>
  <bookViews>
    <workbookView xWindow="28680" yWindow="-15" windowWidth="29040" windowHeight="16440" activeTab="1" xr2:uid="{CA9B3CB1-DACC-49D2-95BD-0DF014D3FE0B}"/>
  </bookViews>
  <sheets>
    <sheet name="Reds - Cropping" sheetId="1" r:id="rId1"/>
    <sheet name="Reds - Non Cropping" sheetId="11" r:id="rId2"/>
  </sheets>
  <externalReferences>
    <externalReference r:id="rId3"/>
  </externalReferences>
  <definedNames>
    <definedName name="BenchIncGrapeRed">'[1]GM-Benchmarks'!$C$11</definedName>
    <definedName name="BenchVCGrapeRed">'[1]GM-Benchmarks'!$C$24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1" l="1"/>
  <c r="L9" i="11" s="1"/>
  <c r="F5" i="1"/>
  <c r="F50" i="1" s="1"/>
  <c r="D57" i="11"/>
  <c r="K57" i="11" s="1"/>
  <c r="K56" i="11"/>
  <c r="I55" i="11"/>
  <c r="D55" i="11"/>
  <c r="K55" i="11" s="1"/>
  <c r="K52" i="11"/>
  <c r="K51" i="11"/>
  <c r="K49" i="11"/>
  <c r="F48" i="11"/>
  <c r="K48" i="11" s="1"/>
  <c r="L49" i="11" s="1"/>
  <c r="K46" i="11"/>
  <c r="K45" i="11"/>
  <c r="K44" i="11"/>
  <c r="N42" i="11"/>
  <c r="F42" i="11"/>
  <c r="K42" i="11" s="1"/>
  <c r="F41" i="11"/>
  <c r="N41" i="11" s="1"/>
  <c r="N40" i="11"/>
  <c r="F40" i="11"/>
  <c r="K40" i="11" s="1"/>
  <c r="N39" i="11"/>
  <c r="F39" i="11"/>
  <c r="K39" i="11" s="1"/>
  <c r="N38" i="11"/>
  <c r="F38" i="11"/>
  <c r="O38" i="11" s="1"/>
  <c r="K36" i="11"/>
  <c r="K35" i="11"/>
  <c r="K34" i="11"/>
  <c r="K33" i="11"/>
  <c r="K32" i="11"/>
  <c r="K31" i="11"/>
  <c r="K29" i="11"/>
  <c r="K28" i="11"/>
  <c r="L29" i="11" s="1"/>
  <c r="K26" i="11"/>
  <c r="K25" i="11"/>
  <c r="K24" i="11"/>
  <c r="K23" i="11"/>
  <c r="K22" i="11"/>
  <c r="K21" i="11"/>
  <c r="K20" i="11"/>
  <c r="K19" i="11"/>
  <c r="K18" i="11"/>
  <c r="F5" i="11"/>
  <c r="F53" i="11" s="1"/>
  <c r="K53" i="11" s="1"/>
  <c r="F35" i="1"/>
  <c r="O35" i="1" s="1"/>
  <c r="F46" i="1"/>
  <c r="F45" i="1" s="1"/>
  <c r="N39" i="1"/>
  <c r="N37" i="1"/>
  <c r="N36" i="1"/>
  <c r="N35" i="1"/>
  <c r="F36" i="1"/>
  <c r="F37" i="1"/>
  <c r="F38" i="1"/>
  <c r="F39" i="1"/>
  <c r="L57" i="11" l="1"/>
  <c r="L46" i="11"/>
  <c r="L53" i="11"/>
  <c r="L26" i="11"/>
  <c r="L36" i="11"/>
  <c r="O40" i="11"/>
  <c r="O43" i="11" s="1"/>
  <c r="N43" i="11"/>
  <c r="O44" i="11"/>
  <c r="K41" i="11"/>
  <c r="F7" i="11"/>
  <c r="L7" i="11" s="1"/>
  <c r="K38" i="11"/>
  <c r="L5" i="11"/>
  <c r="L12" i="11" s="1"/>
  <c r="N44" i="11"/>
  <c r="N41" i="1"/>
  <c r="D54" i="1"/>
  <c r="D52" i="1"/>
  <c r="O41" i="1"/>
  <c r="O37" i="1"/>
  <c r="O40" i="1" s="1"/>
  <c r="L42" i="11" l="1"/>
  <c r="L60" i="11"/>
  <c r="L63" i="11" l="1"/>
  <c r="F7" i="1" l="1"/>
  <c r="I52" i="1"/>
  <c r="K53" i="1" l="1"/>
  <c r="N38" i="1" l="1"/>
  <c r="K52" i="1"/>
  <c r="N40" i="1" l="1"/>
  <c r="K49" i="1" l="1"/>
  <c r="K50" i="1"/>
  <c r="K54" i="1"/>
  <c r="L54" i="1" s="1"/>
  <c r="K48" i="1"/>
  <c r="K46" i="1"/>
  <c r="K45" i="1"/>
  <c r="K43" i="1"/>
  <c r="K42" i="1"/>
  <c r="K41" i="1"/>
  <c r="K39" i="1"/>
  <c r="K38" i="1"/>
  <c r="K37" i="1"/>
  <c r="K36" i="1"/>
  <c r="K35" i="1"/>
  <c r="K33" i="1"/>
  <c r="K32" i="1"/>
  <c r="K31" i="1"/>
  <c r="K30" i="1"/>
  <c r="K29" i="1"/>
  <c r="K28" i="1"/>
  <c r="K26" i="1"/>
  <c r="K25" i="1"/>
  <c r="K23" i="1"/>
  <c r="K22" i="1"/>
  <c r="K21" i="1"/>
  <c r="K20" i="1"/>
  <c r="K19" i="1"/>
  <c r="K18" i="1"/>
  <c r="K17" i="1"/>
  <c r="K16" i="1"/>
  <c r="K15" i="1"/>
  <c r="L7" i="1"/>
  <c r="L5" i="1"/>
  <c r="L50" i="1" l="1"/>
  <c r="L46" i="1"/>
  <c r="L26" i="1"/>
  <c r="L23" i="1"/>
  <c r="L43" i="1"/>
  <c r="L33" i="1"/>
  <c r="L9" i="1"/>
  <c r="L39" i="1"/>
  <c r="L57" i="1" l="1"/>
  <c r="L60" i="1" l="1"/>
</calcChain>
</file>

<file path=xl/sharedStrings.xml><?xml version="1.0" encoding="utf-8"?>
<sst xmlns="http://schemas.openxmlformats.org/spreadsheetml/2006/main" count="391" uniqueCount="69">
  <si>
    <t>$ / ha</t>
  </si>
  <si>
    <t>GROSS INCOME</t>
  </si>
  <si>
    <t>Variety</t>
  </si>
  <si>
    <t>Production</t>
  </si>
  <si>
    <t>tonne/ha</t>
  </si>
  <si>
    <t>@</t>
  </si>
  <si>
    <t>/tonne</t>
  </si>
  <si>
    <t>Grower levy</t>
  </si>
  <si>
    <t>TOTAL GROSS INCOME</t>
  </si>
  <si>
    <t>VARIABLE COSTS</t>
  </si>
  <si>
    <t xml:space="preserve">number of </t>
  </si>
  <si>
    <t>applications</t>
  </si>
  <si>
    <t>rate / ha</t>
  </si>
  <si>
    <t>cost $ / unit</t>
  </si>
  <si>
    <t>total</t>
  </si>
  <si>
    <t>DISEASE &amp; PEST SPRAYS</t>
  </si>
  <si>
    <t>x</t>
  </si>
  <si>
    <t>kg</t>
  </si>
  <si>
    <t>/kg</t>
  </si>
  <si>
    <t>litre</t>
  </si>
  <si>
    <t>/litre</t>
  </si>
  <si>
    <t xml:space="preserve"> </t>
  </si>
  <si>
    <t>CANOPY MANAGEMENT</t>
  </si>
  <si>
    <t>hours</t>
  </si>
  <si>
    <t>/hour</t>
  </si>
  <si>
    <t>litres</t>
  </si>
  <si>
    <t>tonne</t>
  </si>
  <si>
    <t>HERBICIDES</t>
  </si>
  <si>
    <t>ML</t>
  </si>
  <si>
    <t>/ML</t>
  </si>
  <si>
    <t>HARVEST &amp; FREIGHT</t>
  </si>
  <si>
    <t xml:space="preserve">TRACTOR </t>
  </si>
  <si>
    <t>TOTAL PRODUCTION COSTS</t>
  </si>
  <si>
    <t>GROSS MARGIN   ($/ha)</t>
  </si>
  <si>
    <t xml:space="preserve">        </t>
  </si>
  <si>
    <t xml:space="preserve">IRRIGATION </t>
  </si>
  <si>
    <t>GROSS MARGIN: WINEGRAPES</t>
  </si>
  <si>
    <t>Sulphur</t>
  </si>
  <si>
    <t>Freight</t>
  </si>
  <si>
    <t>Sprayseed</t>
  </si>
  <si>
    <t>Roundup</t>
  </si>
  <si>
    <t>Wetter</t>
  </si>
  <si>
    <t>Agribuffer</t>
  </si>
  <si>
    <t>LoBi urea</t>
  </si>
  <si>
    <t>Zinc Sulphate</t>
  </si>
  <si>
    <t>Seasol</t>
  </si>
  <si>
    <t>MAP</t>
  </si>
  <si>
    <t>Red</t>
  </si>
  <si>
    <t>/litres</t>
  </si>
  <si>
    <t>Easy N post harvest</t>
  </si>
  <si>
    <t>Easy N spring</t>
  </si>
  <si>
    <t>Unit N</t>
  </si>
  <si>
    <t>Harvester + labour</t>
  </si>
  <si>
    <t xml:space="preserve">  </t>
  </si>
  <si>
    <t>Manganese Sulphate</t>
  </si>
  <si>
    <t>FERTILISER</t>
  </si>
  <si>
    <t>NUTRIENT</t>
  </si>
  <si>
    <t>MAP post harvest</t>
  </si>
  <si>
    <t>Canopy spraying + labour</t>
  </si>
  <si>
    <t>Weediciding + labour</t>
  </si>
  <si>
    <t>Trimming - tractor &amp; labour</t>
  </si>
  <si>
    <t>Pruning - tractor &amp; labour</t>
  </si>
  <si>
    <t>Pumping costs (delivery &amp; electricity)</t>
  </si>
  <si>
    <t>Water (allocation)</t>
  </si>
  <si>
    <t>CROPPING RATE</t>
  </si>
  <si>
    <t>2kg N = 1T</t>
  </si>
  <si>
    <t>0.33kg P = 1T</t>
  </si>
  <si>
    <t>Temporary water leasing</t>
  </si>
  <si>
    <t>Non Cropping Supplementary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</si>
</sst>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"/>
    <numFmt numFmtId="167" formatCode="&quot;$&quot;#,##0_);\(&quot;$&quot;#,##0\)"/>
  </numFmts>
  <fonts count="10" x14ac:knownFonts="1">
    <font>
      <sz val="11"/>
      <color theme="1"/>
      <name val="Calibri"/>
      <family val="2"/>
      <scheme val="minor"/>
    </font>
    <font>
      <b/>
      <sz val="12"/>
      <color indexed="16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indexed="16"/>
      <name val="Arial"/>
      <family val="2"/>
    </font>
    <font>
      <sz val="8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ck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1" fillId="3" borderId="2" xfId="1" applyFont="1" applyFill="1" applyBorder="1" applyAlignment="1" applyProtection="1">
      <alignment horizontal="center" vertical="center" wrapText="1"/>
    </xf>
    <xf numFmtId="0" fontId="4" fillId="4" borderId="0" xfId="0" applyFont="1" applyFill="1"/>
    <xf numFmtId="0" fontId="5" fillId="4" borderId="0" xfId="0" applyFont="1" applyFill="1" applyAlignment="1">
      <alignment horizontal="left" vertical="center" wrapText="1"/>
    </xf>
    <xf numFmtId="0" fontId="6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7" fillId="4" borderId="0" xfId="0" applyFont="1" applyFill="1"/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0" xfId="0" quotePrefix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horizontal="center" vertical="center"/>
    </xf>
    <xf numFmtId="165" fontId="7" fillId="4" borderId="0" xfId="0" quotePrefix="1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2" xfId="0" applyBorder="1"/>
    <xf numFmtId="1" fontId="7" fillId="0" borderId="2" xfId="0" applyNumberFormat="1" applyFont="1" applyBorder="1" applyAlignment="1">
      <alignment horizontal="center" vertical="center"/>
    </xf>
    <xf numFmtId="167" fontId="6" fillId="4" borderId="0" xfId="0" applyNumberFormat="1" applyFont="1" applyFill="1" applyAlignment="1">
      <alignment horizontal="center"/>
    </xf>
    <xf numFmtId="0" fontId="7" fillId="5" borderId="2" xfId="0" applyFont="1" applyFill="1" applyBorder="1" applyAlignment="1">
      <alignment vertical="center"/>
    </xf>
    <xf numFmtId="1" fontId="7" fillId="5" borderId="2" xfId="2" applyNumberFormat="1" applyFont="1" applyFill="1" applyBorder="1" applyAlignment="1">
      <alignment horizontal="center" vertical="center"/>
    </xf>
    <xf numFmtId="0" fontId="9" fillId="0" borderId="2" xfId="0" applyFont="1" applyBorder="1"/>
    <xf numFmtId="166" fontId="7" fillId="0" borderId="2" xfId="0" applyNumberFormat="1" applyFont="1" applyBorder="1" applyAlignment="1">
      <alignment horizontal="left" vertical="center" indent="2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1" fontId="9" fillId="0" borderId="2" xfId="0" applyNumberFormat="1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9" fontId="7" fillId="0" borderId="2" xfId="2" applyFont="1" applyFill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165" fontId="7" fillId="6" borderId="0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  <color rgb="FFEEFC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iticulture\Ashley%20Summary%20Reports\Tool%20Draft%20vers181%2031May10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structions"/>
      <sheetName val="CurrentFarm"/>
      <sheetName val="GrossMargins"/>
      <sheetName val="GM-Benchmarks"/>
      <sheetName val="GM-Winegrapes-white"/>
      <sheetName val="GM-Winegrapes-red"/>
      <sheetName val="GM-Oranges-Navel"/>
      <sheetName val="GM-Oranges-Valencia"/>
      <sheetName val="GM-Almonds"/>
      <sheetName val="GM-Apricots-dried"/>
      <sheetName val="GM-Apricots-fresh"/>
      <sheetName val="GM-Olives"/>
      <sheetName val="GM-Pumpkins"/>
      <sheetName val="GM-Input Prices"/>
      <sheetName val="GM-WaterRequirements"/>
      <sheetName val="EAPMenu"/>
      <sheetName val="Profit&amp;Loss-Yr0 (CF)"/>
      <sheetName val="Cash Flow-Yr0 (CF)"/>
      <sheetName val="Cash Flow-Yr1 (CF)"/>
      <sheetName val="Cash Flow-Yr2 (CF)"/>
      <sheetName val="Cash Flow-Yr3 (CF)"/>
      <sheetName val="Income&amp;Expenditure-Yr0 (CF)"/>
      <sheetName val="Income&amp;Expenditure-Yr1-3 (CF)"/>
      <sheetName val="Assets&amp;Liabilities-Yr0 (CF)"/>
      <sheetName val="Assets&amp;Liabilities-Yr1-3 (CF)"/>
      <sheetName val="Financial Indicator-Yr0 (CF)"/>
      <sheetName val="Financial Indicator-Yr1-3 (CF)"/>
      <sheetName val="EssentialEAP"/>
      <sheetName val="Profit&amp;Loss-Yr0 (ES)"/>
      <sheetName val="Cash Flow-Yr0 (ES)"/>
      <sheetName val="Cash Flow-Yr1 (ES)"/>
      <sheetName val="Cash Flow-Yr2 (ES)"/>
      <sheetName val="Cash Flow-Yr3 (ES)"/>
      <sheetName val="Income&amp;Expenditure-Yr0 (ES)"/>
      <sheetName val="Income&amp;Expenditure-Yr1-3 (ES)"/>
      <sheetName val="Assets&amp;Liabilities-Yr0 (ES)"/>
      <sheetName val="Assets&amp;Liabilities-Yr1-3 (ES)"/>
      <sheetName val="Financial Indicator-Yr0 (ES)"/>
      <sheetName val="Financial Indicator-Yr1-3 (ES)"/>
      <sheetName val="Cash Flow-Yr1 (FSc1)"/>
      <sheetName val="Cash Flow-Yr2 (FSc1)"/>
      <sheetName val="Cash Flow-Yr3 (FSc1)"/>
      <sheetName val="Income&amp;Expenditure-Yr1-3 (FSc1)"/>
      <sheetName val="Assets&amp;Liabilities-Yr1-3 (FSc1)"/>
      <sheetName val="Financial Indic-Yr1-3 (FSc1)"/>
      <sheetName val="Cash Flow-Yr1 (FSc2)"/>
      <sheetName val="Cash Flow-Yr2 (FSc2)"/>
      <sheetName val="Cash Flow-Yr3 (FSc2)"/>
      <sheetName val="Income&amp;Expenditure-Yr1-3 (FSc2)"/>
      <sheetName val="Assets&amp;Liabilities-Yr1-3 (FSc2)"/>
      <sheetName val="Financial Indic-Yr1-3 (FSc2)"/>
      <sheetName val="Cash Flow-Yr1 (FSc3)"/>
      <sheetName val="Cash Flow-Yr2 (FSc3)"/>
      <sheetName val="Cash Flow-Yr3 (FSc3)"/>
      <sheetName val="Income&amp;Expenditure-Yr1-3 (FSc3)"/>
      <sheetName val="Assets&amp;Liabilities-Yr1-3 (FSc3)"/>
      <sheetName val="Financial Indic-Yr1-3 (FSc3)"/>
      <sheetName val="Cash Flow-Yr1 (FSc4)"/>
      <sheetName val="Cash Flow-Yr2 (FSc4)"/>
      <sheetName val="Cash Flow-Yr3 (FSc4)"/>
      <sheetName val="Income&amp;Expenditure-Yr1-3 (FSc4)"/>
      <sheetName val="Assets&amp;Liabilities-Yr1-3 (FSc4)"/>
      <sheetName val="Financial Indic-Yr1-3 (FSc4)"/>
      <sheetName val="Cash Flow-Yr1 (FSc5)"/>
      <sheetName val="Cash Flow-Yr2 (FSc5)"/>
      <sheetName val="Cash Flow-Yr3 (FSc5)"/>
      <sheetName val="Income&amp;Expenditure-Yr1-3 (FSc5)"/>
      <sheetName val="Assets&amp;Liabilities-Yr1-3 (FSc5)"/>
      <sheetName val="Financial Indic-Yr1-3 (FSc5)"/>
      <sheetName val="Cash Flow-Yr1 (FSc6)"/>
      <sheetName val="Cash Flow-Yr2 (FSc6)"/>
      <sheetName val="Cash Flow-Yr3 (FSc6)"/>
      <sheetName val="Income&amp;Expenditure-Yr1-3 (FSc6)"/>
      <sheetName val="Assets&amp;Liabilities-Yr1-3 (FSc6)"/>
      <sheetName val="Financial Indic-Yr1-3 (FSc6)"/>
      <sheetName val="Cash Flow-Yr1 (FSc7)"/>
      <sheetName val="Cash Flow-Yr2 (FSc7)"/>
      <sheetName val="Cash Flow-Yr3 (FSc7)"/>
      <sheetName val="Income&amp;Expenditure-Yr1-3 (FSc7)"/>
      <sheetName val="Assets&amp;Liabilities-Yr1-3 (FSc7)"/>
      <sheetName val="Financial Indic-Yr1-3 (FSc7)"/>
      <sheetName val="Cash Flow-Yr1 (FSc8)"/>
      <sheetName val="Cash Flow-Yr2 (FSc8)"/>
      <sheetName val="Cash Flow-Yr3 (FSc8)"/>
      <sheetName val="Income&amp;Expenditure-Yr1-3 (FSc8)"/>
      <sheetName val="Assets&amp;Liabilities-Yr1-3 (FSc8)"/>
      <sheetName val="Financial Indic-Yr1-3 (FSc8)"/>
      <sheetName val="Cash Flow-Yr1 (ESc1)"/>
      <sheetName val="Cash Flow-Yr2 (ESc1)"/>
      <sheetName val="Cash Flow-Yr3 (ESc1)"/>
      <sheetName val="Income&amp;Expenditure-Yr1-3 (ESc1)"/>
      <sheetName val="Assets&amp;Liabilities-Yr1-3 (ESc1)"/>
      <sheetName val="Financial Indic-Yr1-3 (ESc1)"/>
      <sheetName val="Cash Flow-Yr1 (ESc2)"/>
      <sheetName val="Cash Flow-Yr2 (ESc2)"/>
      <sheetName val="Cash Flow-Yr3 (ESc2)"/>
      <sheetName val="Income&amp;Expenditure-Yr1-3 (ESc2)"/>
      <sheetName val="Assets&amp;Liabilities-Yr1-3 (ESc2)"/>
      <sheetName val="Financial Indic-Yr1-3 (ESc2)"/>
      <sheetName val="Cash Flow-Yr1 (ESc3)"/>
      <sheetName val="Cash Flow-Yr2 (ESc3)"/>
      <sheetName val="Cash Flow-Yr3 (ESc3)"/>
      <sheetName val="Income&amp;Expenditure-Yr1-3 (ESc3)"/>
      <sheetName val="Assets&amp;Liabilities-Yr1-3 (ESc3)"/>
      <sheetName val="Financial Indic-Yr1-3 (ESc3)"/>
      <sheetName val="Cash Flow-Yr1 (ESc4)"/>
      <sheetName val="Cash Flow-Yr2 (ESc4)"/>
      <sheetName val="Cash Flow-Yr3 (ESc4)"/>
      <sheetName val="Income&amp;Expenditure-Yr1-3 (ESc4)"/>
      <sheetName val="Assets&amp;Liabilities-Yr1-3 (ESc4)"/>
      <sheetName val="Financial Indic-Yr1-3 (ESc4)"/>
      <sheetName val="Cash Flow-Yr1 (ESc5)"/>
      <sheetName val="Cash Flow-Yr2 (ESc5)"/>
      <sheetName val="Cash Flow-Yr3 (ESc5)"/>
      <sheetName val="Income&amp;Expenditure-Yr1-3 (ESc5)"/>
      <sheetName val="Assets&amp;Liabilities-Yr1-3 (ESc5)"/>
      <sheetName val="Financial Indic-Yr1-3 (ESc5)"/>
      <sheetName val="Cash Flow-Yr1 (ESc6)"/>
      <sheetName val="Cash Flow-Yr2 (ESc6)"/>
      <sheetName val="Cash Flow-Yr3 (ESc6)"/>
      <sheetName val="Income&amp;Expenditure-Yr1-3 (ESc6)"/>
      <sheetName val="Assets&amp;Liabilities-Yr1-3 (ESc6)"/>
      <sheetName val="Financial Indic-Yr1-3 (ESc6)"/>
      <sheetName val="Cash Flow-Yr1 (ESc7)"/>
      <sheetName val="Cash Flow-Yr2 (ESc7)"/>
      <sheetName val="Cash Flow-Yr3 (ESc7)"/>
      <sheetName val="Income&amp;Expenditure-Yr1-3 (ESc7)"/>
      <sheetName val="Assets&amp;Liabilities-Yr1-3 (ESc7)"/>
      <sheetName val="Financial Indic-Yr1-3 (ESc7)"/>
      <sheetName val="Cash Flow-Yr1 (ESc8)"/>
      <sheetName val="Cash Flow-Yr2 (ESc8)"/>
      <sheetName val="Cash Flow-Yr3 (ESc8)"/>
      <sheetName val="Income&amp;Expenditure-Yr1-3 (ESc8)"/>
      <sheetName val="Assets&amp;Liabilities-Yr1-3 (ESc8)"/>
      <sheetName val="Financial Indic-Yr1-3 (ESc8)"/>
      <sheetName val="IndicatorBenchmarks"/>
      <sheetName val="IncomeSplit"/>
      <sheetName val="Scenario-QMenu"/>
      <sheetName val="Scenario1-Q"/>
      <sheetName val="Scenario2-Q"/>
      <sheetName val="Scenario3-Q"/>
      <sheetName val="Scenario4-Q"/>
      <sheetName val="Scenario5-Q"/>
      <sheetName val="Scenario6-Q"/>
      <sheetName val="Scenario7-Q"/>
      <sheetName val="Scenario8-Q"/>
      <sheetName val="ScenRpt-Menu"/>
      <sheetName val="ScenRptAB1-Sum"/>
      <sheetName val="ScenRptAB2-Sum"/>
      <sheetName val="ScenRptA1-CF"/>
      <sheetName val="ScenRptA2-CF"/>
      <sheetName val="ScenRptB1-CF"/>
      <sheetName val="ScenRptB2-CF"/>
      <sheetName val="ScenRptA1-Sc1"/>
      <sheetName val="ScenRptA2-Sc1"/>
      <sheetName val="ScenRptB1-Sc1"/>
      <sheetName val="ScenRptB2-Sc1"/>
      <sheetName val="ScenRptA1-Sc2"/>
      <sheetName val="ScenRptA2-Sc2"/>
      <sheetName val="ScenRptB1-Sc2"/>
      <sheetName val="ScenRptB2-Sc2"/>
      <sheetName val="ScenRptA1-Sc3"/>
      <sheetName val="ScenRptA2-Sc3"/>
      <sheetName val="ScenRptB1-Sc3"/>
      <sheetName val="ScenRptB2-Sc3"/>
      <sheetName val="ScenRptA1-Sc4"/>
      <sheetName val="ScenRptA2-Sc4"/>
      <sheetName val="ScenRptB1-Sc4"/>
      <sheetName val="ScenRptB2-Sc4"/>
      <sheetName val="ScenRptA1-Sc5"/>
      <sheetName val="ScenRptA2-Sc5"/>
      <sheetName val="ScenRptB1-Sc5"/>
      <sheetName val="ScenRptB2-Sc5"/>
      <sheetName val="ScenRptA1-Sc6"/>
      <sheetName val="ScenRptA2-Sc6"/>
      <sheetName val="ScenRptB1-Sc6"/>
      <sheetName val="ScenRptB2-Sc6"/>
      <sheetName val="ScenRptA1-Sc7"/>
      <sheetName val="ScenRptA2-Sc7"/>
      <sheetName val="ScenRptB1-Sc7"/>
      <sheetName val="ScenRptB2-Sc7"/>
      <sheetName val="ScenRptA1-Sc8"/>
      <sheetName val="ScenRptA2-Sc8"/>
      <sheetName val="ScenRptB1-Sc8"/>
      <sheetName val="ScenRptB2-Sc8"/>
      <sheetName val="BreakevenMenu"/>
      <sheetName val="BreakevenRpt(BE)"/>
      <sheetName val="BreakevenRpt(BEF)"/>
      <sheetName val="BreakevenRpt(BM)"/>
      <sheetName val="BE-Winegrapes-white"/>
      <sheetName val="BE-Winegrapes-red"/>
      <sheetName val="BE-Oranges-navel"/>
      <sheetName val="BE-Oranges-valencia"/>
      <sheetName val="BE-Almonds"/>
      <sheetName val="BE-Apricots-dried"/>
      <sheetName val="BE-Apricots-fresh"/>
      <sheetName val="BE-Olives"/>
      <sheetName val="BE-Pumpkins"/>
      <sheetName val="BEF-Winegrapes-white"/>
      <sheetName val="BEF-Winegrapes-red"/>
      <sheetName val="BEF-Oranges-navel"/>
      <sheetName val="BEF-Oranges-valencia"/>
      <sheetName val="BEF-Almonds"/>
      <sheetName val="BEF-Apricots-dried"/>
      <sheetName val="BEF-Apricots-fresh"/>
      <sheetName val="BEF-Olives"/>
      <sheetName val="BEF-Pumpkins"/>
      <sheetName val="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7380</v>
          </cell>
        </row>
        <row r="24">
          <cell r="C24">
            <v>3264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86E4-664F-4F5E-BCDD-3C683E1857DE}">
  <sheetPr codeName="Sheet1">
    <pageSetUpPr fitToPage="1"/>
  </sheetPr>
  <dimension ref="A1:O67"/>
  <sheetViews>
    <sheetView workbookViewId="0">
      <pane ySplit="13" topLeftCell="A14" activePane="bottomLeft" state="frozen"/>
      <selection activeCell="T45" sqref="T45"/>
      <selection pane="bottomLeft" activeCell="V63" sqref="V63"/>
    </sheetView>
  </sheetViews>
  <sheetFormatPr defaultRowHeight="15" x14ac:dyDescent="0.25"/>
  <cols>
    <col min="2" max="2" width="40.42578125" customWidth="1"/>
    <col min="3" max="3" width="10.140625" bestFit="1" customWidth="1"/>
    <col min="4" max="4" width="13" customWidth="1"/>
    <col min="5" max="5" width="10.140625" bestFit="1" customWidth="1"/>
    <col min="6" max="6" width="9.85546875" bestFit="1" customWidth="1"/>
    <col min="7" max="7" width="10.42578125" customWidth="1"/>
    <col min="12" max="12" width="11.5703125" customWidth="1"/>
  </cols>
  <sheetData>
    <row r="1" spans="1:13" ht="28.5" customHeight="1" x14ac:dyDescent="0.25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1"/>
      <c r="L1" s="2"/>
    </row>
    <row r="2" spans="1:13" ht="16.5" hidden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7.25" thickBot="1" x14ac:dyDescent="0.35">
      <c r="A3" s="3"/>
      <c r="B3" s="5"/>
      <c r="C3" s="5"/>
      <c r="D3" s="6"/>
      <c r="E3" s="7"/>
      <c r="F3" s="7"/>
      <c r="G3" s="7"/>
      <c r="H3" s="7"/>
      <c r="I3" s="7"/>
      <c r="J3" s="7"/>
      <c r="K3" s="7"/>
      <c r="L3" s="8" t="s">
        <v>0</v>
      </c>
    </row>
    <row r="4" spans="1:13" ht="16.5" x14ac:dyDescent="0.3">
      <c r="A4" s="3"/>
      <c r="B4" s="10" t="s">
        <v>1</v>
      </c>
      <c r="C4" s="11"/>
      <c r="D4" s="12" t="s">
        <v>2</v>
      </c>
      <c r="E4" s="9"/>
      <c r="F4" s="9"/>
      <c r="G4" s="9"/>
      <c r="H4" s="9"/>
      <c r="I4" s="9"/>
      <c r="J4" s="9"/>
      <c r="K4" s="9"/>
      <c r="L4" s="9"/>
    </row>
    <row r="5" spans="1:13" ht="16.5" x14ac:dyDescent="0.3">
      <c r="A5" s="3"/>
      <c r="B5" s="9" t="s">
        <v>3</v>
      </c>
      <c r="C5" s="12"/>
      <c r="D5" s="13" t="s">
        <v>47</v>
      </c>
      <c r="E5" s="9"/>
      <c r="F5" s="45">
        <f>F9*M9</f>
        <v>14</v>
      </c>
      <c r="G5" s="12" t="s">
        <v>4</v>
      </c>
      <c r="H5" s="12" t="s">
        <v>5</v>
      </c>
      <c r="I5" s="13">
        <v>236</v>
      </c>
      <c r="J5" s="15" t="s">
        <v>6</v>
      </c>
      <c r="K5" s="9"/>
      <c r="L5" s="16">
        <f>F5*I5</f>
        <v>3304</v>
      </c>
    </row>
    <row r="6" spans="1:13" ht="16.5" x14ac:dyDescent="0.3">
      <c r="A6" s="3"/>
      <c r="B6" s="9"/>
      <c r="C6" s="9"/>
      <c r="D6" s="9"/>
      <c r="E6" s="9"/>
      <c r="F6" s="12"/>
      <c r="G6" s="12"/>
      <c r="H6" s="12"/>
      <c r="I6" s="17"/>
      <c r="J6" s="15"/>
      <c r="K6" s="9"/>
      <c r="L6" s="16"/>
    </row>
    <row r="7" spans="1:13" ht="16.5" x14ac:dyDescent="0.3">
      <c r="A7" s="3"/>
      <c r="B7" s="9" t="s">
        <v>7</v>
      </c>
      <c r="C7" s="9"/>
      <c r="D7" s="12"/>
      <c r="E7" s="12"/>
      <c r="F7" s="18">
        <f>F5</f>
        <v>14</v>
      </c>
      <c r="G7" s="12" t="s">
        <v>4</v>
      </c>
      <c r="H7" s="12" t="s">
        <v>5</v>
      </c>
      <c r="I7" s="19">
        <v>3</v>
      </c>
      <c r="J7" s="15" t="s">
        <v>6</v>
      </c>
      <c r="K7" s="9"/>
      <c r="L7" s="20">
        <f>F7*I7</f>
        <v>42</v>
      </c>
    </row>
    <row r="8" spans="1:13" ht="16.5" x14ac:dyDescent="0.3">
      <c r="A8" s="3"/>
      <c r="B8" s="12"/>
      <c r="C8" s="12"/>
      <c r="D8" s="9"/>
      <c r="E8" s="9"/>
      <c r="F8" s="9"/>
      <c r="G8" s="9"/>
      <c r="H8" s="9"/>
      <c r="I8" s="9"/>
      <c r="J8" s="9"/>
      <c r="K8" s="9"/>
      <c r="L8" s="9"/>
    </row>
    <row r="9" spans="1:13" ht="16.5" x14ac:dyDescent="0.25">
      <c r="A9" s="3"/>
      <c r="B9" s="10" t="s">
        <v>8</v>
      </c>
      <c r="C9" s="10"/>
      <c r="D9" s="21"/>
      <c r="E9" s="21"/>
      <c r="F9" s="46">
        <v>0.7</v>
      </c>
      <c r="G9" s="27" t="s">
        <v>64</v>
      </c>
      <c r="H9" s="21"/>
      <c r="I9" s="21"/>
      <c r="J9" s="21"/>
      <c r="K9" s="21"/>
      <c r="L9" s="22">
        <f>SUM(L5-L7)</f>
        <v>3262</v>
      </c>
      <c r="M9">
        <v>20</v>
      </c>
    </row>
    <row r="10" spans="1:13" ht="17.25" thickBot="1" x14ac:dyDescent="0.3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3" ht="16.5" x14ac:dyDescent="0.3">
      <c r="A11" s="3"/>
      <c r="B11" s="23"/>
      <c r="C11" s="23"/>
      <c r="D11" s="12"/>
      <c r="E11" s="12"/>
      <c r="F11" s="12"/>
      <c r="G11" s="12"/>
      <c r="H11" s="12"/>
      <c r="I11" s="12"/>
      <c r="J11" s="12"/>
      <c r="K11" s="12"/>
      <c r="L11" s="9"/>
    </row>
    <row r="12" spans="1:13" ht="16.5" x14ac:dyDescent="0.25">
      <c r="A12" s="24"/>
      <c r="B12" s="10" t="s">
        <v>9</v>
      </c>
      <c r="C12" s="10"/>
      <c r="D12" s="25" t="s">
        <v>10</v>
      </c>
      <c r="E12" s="26"/>
      <c r="F12" s="26"/>
      <c r="G12" s="26"/>
      <c r="H12" s="26"/>
      <c r="I12" s="26"/>
      <c r="J12" s="26"/>
      <c r="K12" s="26"/>
      <c r="L12" s="26"/>
    </row>
    <row r="13" spans="1:13" ht="16.5" x14ac:dyDescent="0.25">
      <c r="A13" s="24"/>
      <c r="B13" s="26"/>
      <c r="C13" s="26"/>
      <c r="D13" s="25" t="s">
        <v>11</v>
      </c>
      <c r="E13" s="26"/>
      <c r="F13" s="50" t="s">
        <v>12</v>
      </c>
      <c r="G13" s="51"/>
      <c r="H13" s="26"/>
      <c r="I13" s="50" t="s">
        <v>13</v>
      </c>
      <c r="J13" s="51"/>
      <c r="K13" s="26"/>
      <c r="L13" s="26" t="s">
        <v>14</v>
      </c>
    </row>
    <row r="14" spans="1:13" ht="16.5" x14ac:dyDescent="0.25">
      <c r="A14" s="24"/>
      <c r="B14" s="27" t="s">
        <v>15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16.5" x14ac:dyDescent="0.25">
      <c r="A15" s="24"/>
      <c r="B15" s="29" t="s">
        <v>37</v>
      </c>
      <c r="C15" s="21"/>
      <c r="D15" s="14">
        <v>10</v>
      </c>
      <c r="E15" s="28" t="s">
        <v>16</v>
      </c>
      <c r="F15" s="36">
        <v>6</v>
      </c>
      <c r="G15" s="28" t="s">
        <v>17</v>
      </c>
      <c r="H15" s="28" t="s">
        <v>5</v>
      </c>
      <c r="I15" s="19">
        <v>2.27</v>
      </c>
      <c r="J15" s="31" t="s">
        <v>18</v>
      </c>
      <c r="K15" s="32">
        <f t="shared" ref="K15:K21" si="0">D15*F15*I15</f>
        <v>136.19999999999999</v>
      </c>
      <c r="L15" s="17"/>
    </row>
    <row r="16" spans="1:13" ht="15" hidden="1" customHeight="1" x14ac:dyDescent="0.25">
      <c r="A16" s="24"/>
      <c r="B16" s="29"/>
      <c r="C16" s="21"/>
      <c r="D16" s="14">
        <v>0</v>
      </c>
      <c r="E16" s="28" t="s">
        <v>16</v>
      </c>
      <c r="F16" s="33">
        <v>0</v>
      </c>
      <c r="G16" s="28" t="s">
        <v>19</v>
      </c>
      <c r="H16" s="28" t="s">
        <v>5</v>
      </c>
      <c r="I16" s="19">
        <v>0</v>
      </c>
      <c r="J16" s="31" t="s">
        <v>20</v>
      </c>
      <c r="K16" s="32">
        <f t="shared" si="0"/>
        <v>0</v>
      </c>
      <c r="L16" s="17"/>
    </row>
    <row r="17" spans="1:12" ht="16.5" hidden="1" x14ac:dyDescent="0.25">
      <c r="A17" s="24"/>
      <c r="B17" s="29"/>
      <c r="C17" s="21"/>
      <c r="D17" s="14">
        <v>0</v>
      </c>
      <c r="E17" s="28" t="s">
        <v>16</v>
      </c>
      <c r="F17" s="30">
        <v>0</v>
      </c>
      <c r="G17" s="28" t="s">
        <v>19</v>
      </c>
      <c r="H17" s="28" t="s">
        <v>5</v>
      </c>
      <c r="I17" s="19">
        <v>0</v>
      </c>
      <c r="J17" s="31" t="s">
        <v>20</v>
      </c>
      <c r="K17" s="32">
        <f t="shared" si="0"/>
        <v>0</v>
      </c>
      <c r="L17" s="17"/>
    </row>
    <row r="18" spans="1:12" ht="16.5" hidden="1" x14ac:dyDescent="0.25">
      <c r="A18" s="24"/>
      <c r="B18" s="29"/>
      <c r="C18" s="21"/>
      <c r="D18" s="14">
        <v>0</v>
      </c>
      <c r="E18" s="28" t="s">
        <v>16</v>
      </c>
      <c r="F18" s="30">
        <v>0</v>
      </c>
      <c r="G18" s="28" t="s">
        <v>19</v>
      </c>
      <c r="H18" s="28" t="s">
        <v>5</v>
      </c>
      <c r="I18" s="19">
        <v>0</v>
      </c>
      <c r="J18" s="31" t="s">
        <v>20</v>
      </c>
      <c r="K18" s="32">
        <f t="shared" si="0"/>
        <v>0</v>
      </c>
      <c r="L18" s="17"/>
    </row>
    <row r="19" spans="1:12" ht="16.5" hidden="1" x14ac:dyDescent="0.25">
      <c r="A19" s="24"/>
      <c r="B19" s="34"/>
      <c r="C19" s="21"/>
      <c r="D19" s="14">
        <v>0</v>
      </c>
      <c r="E19" s="28" t="s">
        <v>16</v>
      </c>
      <c r="F19" s="30">
        <v>0</v>
      </c>
      <c r="G19" s="28" t="s">
        <v>19</v>
      </c>
      <c r="H19" s="28" t="s">
        <v>5</v>
      </c>
      <c r="I19" s="19">
        <v>0</v>
      </c>
      <c r="J19" s="31" t="s">
        <v>20</v>
      </c>
      <c r="K19" s="32">
        <f t="shared" si="0"/>
        <v>0</v>
      </c>
      <c r="L19" s="17"/>
    </row>
    <row r="20" spans="1:12" ht="16.5" hidden="1" x14ac:dyDescent="0.25">
      <c r="A20" s="24"/>
      <c r="B20" s="29"/>
      <c r="C20" s="21"/>
      <c r="D20" s="14">
        <v>0</v>
      </c>
      <c r="E20" s="28" t="s">
        <v>16</v>
      </c>
      <c r="F20" s="30">
        <v>0</v>
      </c>
      <c r="G20" s="28" t="s">
        <v>19</v>
      </c>
      <c r="H20" s="28" t="s">
        <v>5</v>
      </c>
      <c r="I20" s="19">
        <v>0</v>
      </c>
      <c r="J20" s="31" t="s">
        <v>20</v>
      </c>
      <c r="K20" s="32">
        <f t="shared" si="0"/>
        <v>0</v>
      </c>
      <c r="L20" s="17"/>
    </row>
    <row r="21" spans="1:12" ht="16.5" hidden="1" x14ac:dyDescent="0.25">
      <c r="A21" s="24"/>
      <c r="B21" s="35"/>
      <c r="C21" s="21"/>
      <c r="D21" s="14">
        <v>0</v>
      </c>
      <c r="E21" s="28" t="s">
        <v>16</v>
      </c>
      <c r="F21" s="41">
        <v>0</v>
      </c>
      <c r="G21" s="28" t="s">
        <v>19</v>
      </c>
      <c r="H21" s="28" t="s">
        <v>5</v>
      </c>
      <c r="I21" s="19">
        <v>0</v>
      </c>
      <c r="J21" s="31" t="s">
        <v>20</v>
      </c>
      <c r="K21" s="32">
        <f t="shared" si="0"/>
        <v>0</v>
      </c>
      <c r="L21" s="22"/>
    </row>
    <row r="22" spans="1:12" ht="16.5" hidden="1" x14ac:dyDescent="0.25">
      <c r="A22" s="24"/>
      <c r="B22" s="29"/>
      <c r="C22" s="21"/>
      <c r="D22" s="14">
        <v>0</v>
      </c>
      <c r="E22" s="28" t="s">
        <v>16</v>
      </c>
      <c r="F22" s="30">
        <v>0</v>
      </c>
      <c r="G22" s="28" t="s">
        <v>19</v>
      </c>
      <c r="H22" s="28" t="s">
        <v>5</v>
      </c>
      <c r="I22" s="19">
        <v>0</v>
      </c>
      <c r="J22" s="31" t="s">
        <v>20</v>
      </c>
      <c r="K22" s="32">
        <f>D22*F22*I22</f>
        <v>0</v>
      </c>
      <c r="L22" s="17" t="s">
        <v>21</v>
      </c>
    </row>
    <row r="23" spans="1:12" ht="16.5" x14ac:dyDescent="0.3">
      <c r="A23" s="24"/>
      <c r="B23" s="40" t="s">
        <v>41</v>
      </c>
      <c r="C23" s="21"/>
      <c r="D23" s="14">
        <v>10</v>
      </c>
      <c r="E23" s="28" t="s">
        <v>16</v>
      </c>
      <c r="F23" s="30">
        <v>0.08</v>
      </c>
      <c r="G23" s="28" t="s">
        <v>19</v>
      </c>
      <c r="H23" s="28" t="s">
        <v>5</v>
      </c>
      <c r="I23" s="19">
        <v>4.9000000000000004</v>
      </c>
      <c r="J23" s="31" t="s">
        <v>20</v>
      </c>
      <c r="K23" s="32">
        <f>D23*F23*I23</f>
        <v>3.9200000000000004</v>
      </c>
      <c r="L23" s="22">
        <f>SUM(K15:K23)</f>
        <v>140.11999999999998</v>
      </c>
    </row>
    <row r="24" spans="1:12" ht="16.5" x14ac:dyDescent="0.25">
      <c r="A24" s="24"/>
      <c r="B24" s="27" t="s">
        <v>22</v>
      </c>
      <c r="C24" s="27"/>
      <c r="D24" s="28"/>
      <c r="E24" s="28"/>
      <c r="F24" s="28"/>
      <c r="G24" s="28"/>
      <c r="H24" s="28"/>
      <c r="I24" s="32"/>
      <c r="J24" s="32"/>
      <c r="K24" s="32"/>
      <c r="L24" s="17" t="s">
        <v>21</v>
      </c>
    </row>
    <row r="25" spans="1:12" ht="16.5" x14ac:dyDescent="0.25">
      <c r="A25" s="24"/>
      <c r="B25" s="29" t="s">
        <v>60</v>
      </c>
      <c r="C25" s="21"/>
      <c r="D25" s="14">
        <v>3</v>
      </c>
      <c r="E25" s="28" t="s">
        <v>16</v>
      </c>
      <c r="F25" s="36">
        <v>1</v>
      </c>
      <c r="G25" s="28" t="s">
        <v>23</v>
      </c>
      <c r="H25" s="28" t="s">
        <v>5</v>
      </c>
      <c r="I25" s="19">
        <v>36</v>
      </c>
      <c r="J25" s="31" t="s">
        <v>24</v>
      </c>
      <c r="K25" s="32">
        <f>D25*F25*I25</f>
        <v>108</v>
      </c>
      <c r="L25" s="17" t="s">
        <v>21</v>
      </c>
    </row>
    <row r="26" spans="1:12" ht="16.5" x14ac:dyDescent="0.25">
      <c r="A26" s="24"/>
      <c r="B26" s="29" t="s">
        <v>61</v>
      </c>
      <c r="C26" s="21"/>
      <c r="D26" s="14">
        <v>1</v>
      </c>
      <c r="E26" s="28" t="s">
        <v>16</v>
      </c>
      <c r="F26" s="36">
        <v>3</v>
      </c>
      <c r="G26" s="28" t="s">
        <v>23</v>
      </c>
      <c r="H26" s="28" t="s">
        <v>5</v>
      </c>
      <c r="I26" s="19">
        <v>36</v>
      </c>
      <c r="J26" s="31" t="s">
        <v>24</v>
      </c>
      <c r="K26" s="32">
        <f>D26*F26*I26</f>
        <v>108</v>
      </c>
      <c r="L26" s="22">
        <f>SUM(K25:K26)</f>
        <v>216</v>
      </c>
    </row>
    <row r="27" spans="1:12" ht="16.5" x14ac:dyDescent="0.25">
      <c r="A27" s="24"/>
      <c r="B27" s="27" t="s">
        <v>56</v>
      </c>
      <c r="C27" s="27"/>
      <c r="D27" s="28"/>
      <c r="E27" s="28"/>
      <c r="F27" s="28"/>
      <c r="G27" s="28"/>
      <c r="H27" s="28"/>
      <c r="I27" s="32"/>
      <c r="J27" s="32"/>
      <c r="K27" s="32"/>
      <c r="L27" s="17" t="s">
        <v>21</v>
      </c>
    </row>
    <row r="28" spans="1:12" ht="16.5" x14ac:dyDescent="0.3">
      <c r="A28" s="24"/>
      <c r="B28" s="40" t="s">
        <v>43</v>
      </c>
      <c r="C28" s="21"/>
      <c r="D28" s="36">
        <v>6</v>
      </c>
      <c r="E28" s="28" t="s">
        <v>16</v>
      </c>
      <c r="F28" s="36">
        <v>8</v>
      </c>
      <c r="G28" s="28" t="s">
        <v>17</v>
      </c>
      <c r="H28" s="28" t="s">
        <v>5</v>
      </c>
      <c r="I28" s="19">
        <v>1.4</v>
      </c>
      <c r="J28" s="31" t="s">
        <v>18</v>
      </c>
      <c r="K28" s="32">
        <f t="shared" ref="K28:K33" si="1">D28*F28*I28</f>
        <v>67.199999999999989</v>
      </c>
      <c r="L28" s="17"/>
    </row>
    <row r="29" spans="1:12" ht="16.5" x14ac:dyDescent="0.25">
      <c r="A29" s="24"/>
      <c r="B29" s="29" t="s">
        <v>44</v>
      </c>
      <c r="C29" s="21"/>
      <c r="D29" s="36">
        <v>6</v>
      </c>
      <c r="E29" s="28" t="s">
        <v>16</v>
      </c>
      <c r="F29" s="36">
        <v>4</v>
      </c>
      <c r="G29" s="28" t="s">
        <v>17</v>
      </c>
      <c r="H29" s="28" t="s">
        <v>5</v>
      </c>
      <c r="I29" s="19">
        <v>1.36</v>
      </c>
      <c r="J29" s="31" t="s">
        <v>18</v>
      </c>
      <c r="K29" s="32">
        <f t="shared" si="1"/>
        <v>32.64</v>
      </c>
      <c r="L29" s="17"/>
    </row>
    <row r="30" spans="1:12" ht="15.75" customHeight="1" x14ac:dyDescent="0.25">
      <c r="A30" s="24"/>
      <c r="B30" s="29" t="s">
        <v>54</v>
      </c>
      <c r="C30" s="21"/>
      <c r="D30" s="36">
        <v>6</v>
      </c>
      <c r="E30" s="28" t="s">
        <v>16</v>
      </c>
      <c r="F30" s="36">
        <v>4</v>
      </c>
      <c r="G30" s="28" t="s">
        <v>17</v>
      </c>
      <c r="H30" s="28" t="s">
        <v>5</v>
      </c>
      <c r="I30" s="19">
        <v>1.3</v>
      </c>
      <c r="J30" s="31" t="s">
        <v>18</v>
      </c>
      <c r="K30" s="32">
        <f t="shared" si="1"/>
        <v>31.200000000000003</v>
      </c>
      <c r="L30" s="17"/>
    </row>
    <row r="31" spans="1:12" ht="16.5" hidden="1" x14ac:dyDescent="0.25">
      <c r="A31" s="24"/>
      <c r="B31" s="29"/>
      <c r="C31" s="21"/>
      <c r="D31" s="36">
        <v>0</v>
      </c>
      <c r="E31" s="28" t="s">
        <v>16</v>
      </c>
      <c r="F31" s="36">
        <v>0</v>
      </c>
      <c r="G31" s="28" t="s">
        <v>17</v>
      </c>
      <c r="H31" s="28" t="s">
        <v>5</v>
      </c>
      <c r="I31" s="19">
        <v>0</v>
      </c>
      <c r="J31" s="31" t="s">
        <v>18</v>
      </c>
      <c r="K31" s="32">
        <f t="shared" si="1"/>
        <v>0</v>
      </c>
      <c r="L31" s="17"/>
    </row>
    <row r="32" spans="1:12" ht="16.5" hidden="1" x14ac:dyDescent="0.25">
      <c r="A32" s="24"/>
      <c r="B32" s="29"/>
      <c r="C32" s="21"/>
      <c r="D32" s="36">
        <v>0</v>
      </c>
      <c r="E32" s="28" t="s">
        <v>16</v>
      </c>
      <c r="F32" s="36">
        <v>0</v>
      </c>
      <c r="G32" s="28" t="s">
        <v>25</v>
      </c>
      <c r="H32" s="28" t="s">
        <v>5</v>
      </c>
      <c r="I32" s="19">
        <v>0</v>
      </c>
      <c r="J32" s="31" t="s">
        <v>20</v>
      </c>
      <c r="K32" s="32">
        <f t="shared" si="1"/>
        <v>0</v>
      </c>
      <c r="L32" s="17" t="s">
        <v>21</v>
      </c>
    </row>
    <row r="33" spans="1:15" ht="16.5" x14ac:dyDescent="0.3">
      <c r="A33" s="24"/>
      <c r="B33" s="40" t="s">
        <v>45</v>
      </c>
      <c r="C33" s="21"/>
      <c r="D33" s="44">
        <v>6</v>
      </c>
      <c r="E33" s="28" t="s">
        <v>16</v>
      </c>
      <c r="F33" s="44">
        <v>5</v>
      </c>
      <c r="G33" s="28" t="s">
        <v>17</v>
      </c>
      <c r="H33" s="28" t="s">
        <v>5</v>
      </c>
      <c r="I33" s="19">
        <v>3.48</v>
      </c>
      <c r="J33" s="31" t="s">
        <v>18</v>
      </c>
      <c r="K33" s="32">
        <f t="shared" si="1"/>
        <v>104.4</v>
      </c>
      <c r="L33" s="22">
        <f>SUM(K28:K33)</f>
        <v>235.44</v>
      </c>
      <c r="N33" s="47" t="s">
        <v>65</v>
      </c>
      <c r="O33" t="s">
        <v>66</v>
      </c>
    </row>
    <row r="34" spans="1:15" ht="16.5" x14ac:dyDescent="0.25">
      <c r="A34" s="24"/>
      <c r="B34" s="27" t="s">
        <v>55</v>
      </c>
      <c r="C34" s="27"/>
      <c r="D34" s="28"/>
      <c r="E34" s="28"/>
      <c r="F34" s="28"/>
      <c r="G34" s="28"/>
      <c r="H34" s="28"/>
      <c r="I34" s="32"/>
      <c r="J34" s="32"/>
      <c r="K34" s="32"/>
      <c r="L34" s="17"/>
      <c r="N34" t="s">
        <v>51</v>
      </c>
    </row>
    <row r="35" spans="1:15" ht="16.5" x14ac:dyDescent="0.25">
      <c r="A35" s="24"/>
      <c r="B35" s="29" t="s">
        <v>46</v>
      </c>
      <c r="C35" s="21"/>
      <c r="D35" s="36">
        <v>1</v>
      </c>
      <c r="E35" s="28" t="s">
        <v>16</v>
      </c>
      <c r="F35" s="14">
        <f t="shared" ref="F35:F39" si="2">M35*F$9</f>
        <v>11.2</v>
      </c>
      <c r="G35" s="28" t="s">
        <v>17</v>
      </c>
      <c r="H35" s="28" t="s">
        <v>5</v>
      </c>
      <c r="I35" s="19">
        <v>3.09</v>
      </c>
      <c r="J35" s="31" t="s">
        <v>18</v>
      </c>
      <c r="K35" s="32">
        <f t="shared" ref="K35:K39" si="3">D35*F35*I35</f>
        <v>34.607999999999997</v>
      </c>
      <c r="L35" s="17"/>
      <c r="M35">
        <v>16</v>
      </c>
      <c r="N35">
        <f>M35*0.12</f>
        <v>1.92</v>
      </c>
      <c r="O35">
        <f>F35*0.27</f>
        <v>3.024</v>
      </c>
    </row>
    <row r="36" spans="1:15" ht="16.5" x14ac:dyDescent="0.25">
      <c r="A36" s="24"/>
      <c r="B36" s="29" t="s">
        <v>50</v>
      </c>
      <c r="C36" s="21"/>
      <c r="D36" s="36">
        <v>1</v>
      </c>
      <c r="E36" s="28" t="s">
        <v>16</v>
      </c>
      <c r="F36" s="14">
        <f t="shared" si="2"/>
        <v>42</v>
      </c>
      <c r="G36" s="28" t="s">
        <v>25</v>
      </c>
      <c r="H36" s="28" t="s">
        <v>5</v>
      </c>
      <c r="I36" s="19">
        <v>1.75</v>
      </c>
      <c r="J36" s="31" t="s">
        <v>48</v>
      </c>
      <c r="K36" s="32">
        <f t="shared" si="3"/>
        <v>73.5</v>
      </c>
      <c r="L36" s="17"/>
      <c r="M36">
        <v>60</v>
      </c>
      <c r="N36">
        <f>M36*0.42</f>
        <v>25.2</v>
      </c>
    </row>
    <row r="37" spans="1:15" ht="16.5" x14ac:dyDescent="0.25">
      <c r="A37" s="24"/>
      <c r="B37" s="29" t="s">
        <v>57</v>
      </c>
      <c r="C37" s="21"/>
      <c r="D37" s="36">
        <v>1</v>
      </c>
      <c r="E37" s="28" t="s">
        <v>16</v>
      </c>
      <c r="F37" s="14">
        <f t="shared" si="2"/>
        <v>5.6</v>
      </c>
      <c r="G37" s="28" t="s">
        <v>25</v>
      </c>
      <c r="H37" s="28" t="s">
        <v>5</v>
      </c>
      <c r="I37" s="19">
        <v>3.09</v>
      </c>
      <c r="J37" s="31" t="s">
        <v>20</v>
      </c>
      <c r="K37" s="32">
        <f t="shared" si="3"/>
        <v>17.303999999999998</v>
      </c>
      <c r="L37" s="17"/>
      <c r="M37">
        <v>8</v>
      </c>
      <c r="N37">
        <f>M37*0.12</f>
        <v>0.96</v>
      </c>
      <c r="O37">
        <f>F37*0.27</f>
        <v>1.512</v>
      </c>
    </row>
    <row r="38" spans="1:15" ht="16.5" hidden="1" x14ac:dyDescent="0.25">
      <c r="A38" s="24"/>
      <c r="B38" s="29"/>
      <c r="C38" s="21"/>
      <c r="D38" s="36">
        <v>0</v>
      </c>
      <c r="E38" s="28" t="s">
        <v>16</v>
      </c>
      <c r="F38" s="14">
        <f t="shared" si="2"/>
        <v>0</v>
      </c>
      <c r="G38" s="28" t="s">
        <v>25</v>
      </c>
      <c r="H38" s="28" t="s">
        <v>5</v>
      </c>
      <c r="I38" s="19">
        <v>0</v>
      </c>
      <c r="J38" s="31" t="s">
        <v>20</v>
      </c>
      <c r="K38" s="32">
        <f t="shared" si="3"/>
        <v>0</v>
      </c>
      <c r="L38" s="17"/>
      <c r="N38">
        <f t="shared" ref="N38" si="4">F38*0.42</f>
        <v>0</v>
      </c>
    </row>
    <row r="39" spans="1:15" ht="16.5" x14ac:dyDescent="0.25">
      <c r="A39" s="24"/>
      <c r="B39" s="29" t="s">
        <v>49</v>
      </c>
      <c r="C39" s="21"/>
      <c r="D39" s="36">
        <v>1</v>
      </c>
      <c r="E39" s="28" t="s">
        <v>16</v>
      </c>
      <c r="F39" s="14">
        <f t="shared" si="2"/>
        <v>21</v>
      </c>
      <c r="G39" s="28" t="s">
        <v>25</v>
      </c>
      <c r="H39" s="28" t="s">
        <v>5</v>
      </c>
      <c r="I39" s="19">
        <v>1.75</v>
      </c>
      <c r="J39" s="31" t="s">
        <v>20</v>
      </c>
      <c r="K39" s="32">
        <f t="shared" si="3"/>
        <v>36.75</v>
      </c>
      <c r="L39" s="22">
        <f>SUM(K35:K39)</f>
        <v>162.16200000000001</v>
      </c>
      <c r="M39">
        <v>30</v>
      </c>
      <c r="N39">
        <f>M39*0.42</f>
        <v>12.6</v>
      </c>
    </row>
    <row r="40" spans="1:15" ht="16.5" x14ac:dyDescent="0.25">
      <c r="A40" s="24"/>
      <c r="B40" s="27" t="s">
        <v>27</v>
      </c>
      <c r="C40" s="27"/>
      <c r="D40" s="28"/>
      <c r="E40" s="28"/>
      <c r="F40" s="28"/>
      <c r="G40" s="28"/>
      <c r="H40" s="28"/>
      <c r="I40" s="32"/>
      <c r="J40" s="32"/>
      <c r="K40" s="32"/>
      <c r="L40" s="17"/>
      <c r="N40">
        <f>SUM(N35:N39)</f>
        <v>40.68</v>
      </c>
      <c r="O40">
        <f>SUM(O35:O39)</f>
        <v>4.5359999999999996</v>
      </c>
    </row>
    <row r="41" spans="1:15" ht="16.5" x14ac:dyDescent="0.25">
      <c r="A41" s="24"/>
      <c r="B41" s="29" t="s">
        <v>39</v>
      </c>
      <c r="C41" s="21"/>
      <c r="D41" s="36">
        <v>2</v>
      </c>
      <c r="E41" s="28" t="s">
        <v>16</v>
      </c>
      <c r="F41" s="30">
        <v>3.2</v>
      </c>
      <c r="G41" s="28" t="s">
        <v>25</v>
      </c>
      <c r="H41" s="28" t="s">
        <v>5</v>
      </c>
      <c r="I41" s="19">
        <v>15.13</v>
      </c>
      <c r="J41" s="31" t="s">
        <v>20</v>
      </c>
      <c r="K41" s="32">
        <f>D41*F41*I41</f>
        <v>96.832000000000008</v>
      </c>
      <c r="L41" s="17"/>
      <c r="N41">
        <f>2*F5</f>
        <v>28</v>
      </c>
      <c r="O41">
        <f>0.33*F5</f>
        <v>4.62</v>
      </c>
    </row>
    <row r="42" spans="1:15" ht="16.5" x14ac:dyDescent="0.25">
      <c r="A42" s="24"/>
      <c r="B42" s="29" t="s">
        <v>40</v>
      </c>
      <c r="C42" s="21"/>
      <c r="D42" s="36">
        <v>2</v>
      </c>
      <c r="E42" s="28" t="s">
        <v>16</v>
      </c>
      <c r="F42" s="30">
        <v>2.4</v>
      </c>
      <c r="G42" s="28" t="s">
        <v>25</v>
      </c>
      <c r="H42" s="28" t="s">
        <v>5</v>
      </c>
      <c r="I42" s="19">
        <v>12.1</v>
      </c>
      <c r="J42" s="31" t="s">
        <v>20</v>
      </c>
      <c r="K42" s="32">
        <f>D42*F42*I42</f>
        <v>58.08</v>
      </c>
      <c r="L42" s="17"/>
    </row>
    <row r="43" spans="1:15" ht="16.5" x14ac:dyDescent="0.25">
      <c r="A43" s="24"/>
      <c r="B43" s="29" t="s">
        <v>42</v>
      </c>
      <c r="C43" s="21"/>
      <c r="D43" s="36">
        <v>2</v>
      </c>
      <c r="E43" s="28" t="s">
        <v>16</v>
      </c>
      <c r="F43" s="30">
        <v>0.3</v>
      </c>
      <c r="G43" s="28" t="s">
        <v>25</v>
      </c>
      <c r="H43" s="28" t="s">
        <v>5</v>
      </c>
      <c r="I43" s="19">
        <v>7.7</v>
      </c>
      <c r="J43" s="31" t="s">
        <v>20</v>
      </c>
      <c r="K43" s="32">
        <f>D43*F43*I43</f>
        <v>4.62</v>
      </c>
      <c r="L43" s="22">
        <f>SUM(K41:K43)</f>
        <v>159.53200000000001</v>
      </c>
    </row>
    <row r="44" spans="1:15" ht="16.5" x14ac:dyDescent="0.25">
      <c r="A44" s="24"/>
      <c r="B44" s="27" t="s">
        <v>35</v>
      </c>
      <c r="C44" s="27"/>
      <c r="D44" s="28"/>
      <c r="E44" s="28"/>
      <c r="F44" s="28"/>
      <c r="G44" s="28"/>
      <c r="H44" s="28"/>
      <c r="I44" s="32"/>
      <c r="J44" s="32"/>
      <c r="K44" s="32"/>
      <c r="L44" s="17"/>
    </row>
    <row r="45" spans="1:15" ht="16.5" x14ac:dyDescent="0.25">
      <c r="A45" s="24"/>
      <c r="B45" s="29" t="s">
        <v>62</v>
      </c>
      <c r="C45" s="21"/>
      <c r="D45" s="14">
        <v>1</v>
      </c>
      <c r="E45" s="28" t="s">
        <v>16</v>
      </c>
      <c r="F45" s="14">
        <f>F46</f>
        <v>4.1999999999999993</v>
      </c>
      <c r="G45" s="28" t="s">
        <v>28</v>
      </c>
      <c r="H45" s="28" t="s">
        <v>5</v>
      </c>
      <c r="I45" s="19">
        <v>72</v>
      </c>
      <c r="J45" s="31" t="s">
        <v>29</v>
      </c>
      <c r="K45" s="32">
        <f>D45*F45*I45</f>
        <v>302.39999999999998</v>
      </c>
      <c r="L45" s="17"/>
    </row>
    <row r="46" spans="1:15" ht="16.5" x14ac:dyDescent="0.3">
      <c r="A46" s="24"/>
      <c r="B46" s="40" t="s">
        <v>63</v>
      </c>
      <c r="C46" s="21"/>
      <c r="D46" s="42">
        <v>1</v>
      </c>
      <c r="E46" s="28" t="s">
        <v>16</v>
      </c>
      <c r="F46" s="42">
        <f>F9*M46</f>
        <v>4.1999999999999993</v>
      </c>
      <c r="G46" s="28" t="s">
        <v>28</v>
      </c>
      <c r="H46" s="28" t="s">
        <v>5</v>
      </c>
      <c r="I46" s="19">
        <v>50</v>
      </c>
      <c r="J46" s="31" t="s">
        <v>29</v>
      </c>
      <c r="K46" s="32">
        <f>D46*F46*I46</f>
        <v>209.99999999999997</v>
      </c>
      <c r="L46" s="22">
        <f>SUM(K45:K46)</f>
        <v>512.4</v>
      </c>
      <c r="M46">
        <v>6</v>
      </c>
    </row>
    <row r="47" spans="1:15" ht="16.5" x14ac:dyDescent="0.25">
      <c r="A47" s="24"/>
      <c r="B47" s="27" t="s">
        <v>30</v>
      </c>
      <c r="C47" s="27"/>
      <c r="D47" s="28"/>
      <c r="E47" s="28"/>
      <c r="F47" s="28"/>
      <c r="G47" s="28"/>
      <c r="H47" s="28"/>
      <c r="I47" s="32"/>
      <c r="J47" s="32"/>
      <c r="K47" s="32"/>
      <c r="L47" s="17"/>
    </row>
    <row r="48" spans="1:15" ht="16.5" x14ac:dyDescent="0.25">
      <c r="A48" s="24"/>
      <c r="B48" s="29" t="s">
        <v>52</v>
      </c>
      <c r="C48" s="21"/>
      <c r="D48" s="36">
        <v>1</v>
      </c>
      <c r="E48" s="28" t="s">
        <v>16</v>
      </c>
      <c r="F48" s="14">
        <v>2</v>
      </c>
      <c r="G48" s="28" t="s">
        <v>23</v>
      </c>
      <c r="H48" s="28" t="s">
        <v>5</v>
      </c>
      <c r="I48" s="19">
        <v>726</v>
      </c>
      <c r="J48" s="31" t="s">
        <v>24</v>
      </c>
      <c r="K48" s="32">
        <f>D48*F48*I48</f>
        <v>1452</v>
      </c>
      <c r="L48" s="17"/>
    </row>
    <row r="49" spans="1:12" ht="16.5" hidden="1" x14ac:dyDescent="0.25">
      <c r="A49" s="24"/>
      <c r="B49" s="29"/>
      <c r="C49" s="21"/>
      <c r="D49" s="36">
        <v>0</v>
      </c>
      <c r="E49" s="28" t="s">
        <v>16</v>
      </c>
      <c r="F49" s="14">
        <v>0</v>
      </c>
      <c r="G49" s="28" t="s">
        <v>26</v>
      </c>
      <c r="H49" s="28" t="s">
        <v>5</v>
      </c>
      <c r="I49" s="19">
        <v>0</v>
      </c>
      <c r="J49" s="31" t="s">
        <v>6</v>
      </c>
      <c r="K49" s="32">
        <f>D49*F49*I49</f>
        <v>0</v>
      </c>
      <c r="L49" s="17"/>
    </row>
    <row r="50" spans="1:12" ht="16.5" x14ac:dyDescent="0.25">
      <c r="A50" s="24"/>
      <c r="B50" s="38" t="s">
        <v>38</v>
      </c>
      <c r="C50" s="21"/>
      <c r="D50" s="39">
        <v>1</v>
      </c>
      <c r="E50" s="28" t="s">
        <v>16</v>
      </c>
      <c r="F50" s="36">
        <f>F5</f>
        <v>14</v>
      </c>
      <c r="G50" s="28" t="s">
        <v>26</v>
      </c>
      <c r="H50" s="28" t="s">
        <v>5</v>
      </c>
      <c r="I50" s="19">
        <v>17.600000000000001</v>
      </c>
      <c r="J50" s="31" t="s">
        <v>6</v>
      </c>
      <c r="K50" s="32">
        <f>D50*F50*I50</f>
        <v>246.40000000000003</v>
      </c>
      <c r="L50" s="22">
        <f>SUM(K48:K50)</f>
        <v>1698.4</v>
      </c>
    </row>
    <row r="51" spans="1:12" ht="16.5" x14ac:dyDescent="0.25">
      <c r="A51" s="24"/>
      <c r="B51" s="27" t="s">
        <v>31</v>
      </c>
      <c r="C51" s="27"/>
      <c r="D51" s="28"/>
      <c r="E51" s="28"/>
      <c r="F51" s="28"/>
      <c r="G51" s="28"/>
      <c r="H51" s="28"/>
      <c r="I51" s="32"/>
      <c r="J51" s="32"/>
      <c r="K51" s="32"/>
      <c r="L51" s="17"/>
    </row>
    <row r="52" spans="1:12" ht="15" customHeight="1" x14ac:dyDescent="0.25">
      <c r="A52" s="24"/>
      <c r="B52" s="29" t="s">
        <v>58</v>
      </c>
      <c r="C52" s="21"/>
      <c r="D52" s="36">
        <f>D15</f>
        <v>10</v>
      </c>
      <c r="E52" s="28" t="s">
        <v>16</v>
      </c>
      <c r="F52" s="30">
        <v>0.1</v>
      </c>
      <c r="G52" s="28" t="s">
        <v>23</v>
      </c>
      <c r="H52" s="28" t="s">
        <v>5</v>
      </c>
      <c r="I52" s="19">
        <f>20+31.17</f>
        <v>51.17</v>
      </c>
      <c r="J52" s="31" t="s">
        <v>24</v>
      </c>
      <c r="K52" s="32">
        <f>D52*F52*I52</f>
        <v>51.17</v>
      </c>
      <c r="L52" s="17"/>
    </row>
    <row r="53" spans="1:12" ht="16.5" hidden="1" x14ac:dyDescent="0.25">
      <c r="A53" s="24"/>
      <c r="B53" s="35"/>
      <c r="C53" s="21"/>
      <c r="D53" s="36">
        <v>0</v>
      </c>
      <c r="E53" s="28" t="s">
        <v>16</v>
      </c>
      <c r="F53" s="30">
        <v>0</v>
      </c>
      <c r="G53" s="28" t="s">
        <v>23</v>
      </c>
      <c r="H53" s="28" t="s">
        <v>5</v>
      </c>
      <c r="I53" s="19">
        <v>0</v>
      </c>
      <c r="J53" s="31" t="s">
        <v>24</v>
      </c>
      <c r="K53" s="32">
        <f t="shared" ref="K53" si="5">D53*F53*I53</f>
        <v>0</v>
      </c>
      <c r="L53" s="21"/>
    </row>
    <row r="54" spans="1:12" ht="16.5" x14ac:dyDescent="0.25">
      <c r="A54" s="24"/>
      <c r="B54" s="43" t="s">
        <v>59</v>
      </c>
      <c r="C54" s="21"/>
      <c r="D54" s="36">
        <f>SUM(D41:D42)</f>
        <v>4</v>
      </c>
      <c r="E54" s="28" t="s">
        <v>16</v>
      </c>
      <c r="F54" s="30">
        <v>0.1</v>
      </c>
      <c r="G54" s="28" t="s">
        <v>23</v>
      </c>
      <c r="H54" s="28" t="s">
        <v>5</v>
      </c>
      <c r="I54" s="19">
        <v>39.17</v>
      </c>
      <c r="J54" s="31" t="s">
        <v>24</v>
      </c>
      <c r="K54" s="32">
        <f>D54*F54*I54</f>
        <v>15.668000000000001</v>
      </c>
      <c r="L54" s="22">
        <f>SUM(K52:K54)</f>
        <v>66.838000000000008</v>
      </c>
    </row>
    <row r="55" spans="1:12" ht="17.25" thickBot="1" x14ac:dyDescent="0.3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6.5" x14ac:dyDescent="0.3">
      <c r="A56" s="3"/>
      <c r="B56" s="23"/>
      <c r="C56" s="23"/>
      <c r="D56" s="9"/>
      <c r="E56" s="9"/>
      <c r="F56" s="9"/>
      <c r="G56" s="9"/>
      <c r="H56" s="9"/>
      <c r="I56" s="9"/>
      <c r="J56" s="9"/>
      <c r="K56" s="9"/>
      <c r="L56" s="9"/>
    </row>
    <row r="57" spans="1:12" ht="16.5" x14ac:dyDescent="0.3">
      <c r="A57" s="3"/>
      <c r="B57" s="23" t="s">
        <v>32</v>
      </c>
      <c r="C57" s="23"/>
      <c r="D57" s="9"/>
      <c r="E57" s="9"/>
      <c r="F57" s="9"/>
      <c r="G57" s="9"/>
      <c r="H57" s="9"/>
      <c r="I57" s="9"/>
      <c r="J57" s="9"/>
      <c r="K57" s="9"/>
      <c r="L57" s="37">
        <f>SUM(L15:L54)</f>
        <v>3190.8920000000003</v>
      </c>
    </row>
    <row r="58" spans="1:12" ht="17.25" thickBot="1" x14ac:dyDescent="0.3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6.5" hidden="1" x14ac:dyDescent="0.3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12"/>
    </row>
    <row r="60" spans="1:12" ht="16.5" x14ac:dyDescent="0.3">
      <c r="A60" s="3"/>
      <c r="B60" s="23" t="s">
        <v>33</v>
      </c>
      <c r="C60" s="23"/>
      <c r="D60" s="9" t="s">
        <v>34</v>
      </c>
      <c r="E60" s="9"/>
      <c r="F60" s="9"/>
      <c r="G60" s="9"/>
      <c r="H60" s="9"/>
      <c r="I60" s="9"/>
      <c r="J60" s="9"/>
      <c r="K60" s="9"/>
      <c r="L60" s="37">
        <f>L9-L57</f>
        <v>71.10799999999972</v>
      </c>
    </row>
    <row r="67" spans="2:2" x14ac:dyDescent="0.25">
      <c r="B67" t="s">
        <v>53</v>
      </c>
    </row>
  </sheetData>
  <mergeCells count="3">
    <mergeCell ref="A1:J1"/>
    <mergeCell ref="F13:G13"/>
    <mergeCell ref="I13:J13"/>
  </mergeCells>
  <pageMargins left="0.25" right="0.25" top="0.75" bottom="0.75" header="0.3" footer="0.3"/>
  <pageSetup paperSize="9" scale="64" fitToWidth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26C3-7837-4EA3-97A6-BC5C532E150A}">
  <sheetPr>
    <pageSetUpPr fitToPage="1"/>
  </sheetPr>
  <dimension ref="A1:O70"/>
  <sheetViews>
    <sheetView tabSelected="1" workbookViewId="0">
      <pane ySplit="16" topLeftCell="A17" activePane="bottomLeft" state="frozen"/>
      <selection activeCell="T45" sqref="T45"/>
      <selection pane="bottomLeft" activeCell="Q68" sqref="Q68"/>
    </sheetView>
  </sheetViews>
  <sheetFormatPr defaultRowHeight="15" x14ac:dyDescent="0.25"/>
  <cols>
    <col min="2" max="2" width="40.42578125" customWidth="1"/>
    <col min="3" max="3" width="10.140625" bestFit="1" customWidth="1"/>
    <col min="4" max="4" width="13" customWidth="1"/>
    <col min="5" max="5" width="10.140625" bestFit="1" customWidth="1"/>
    <col min="6" max="6" width="9.85546875" bestFit="1" customWidth="1"/>
    <col min="7" max="7" width="10.42578125" customWidth="1"/>
    <col min="12" max="12" width="11.5703125" customWidth="1"/>
  </cols>
  <sheetData>
    <row r="1" spans="1:13" ht="28.5" customHeight="1" x14ac:dyDescent="0.25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1"/>
      <c r="L1" s="2"/>
    </row>
    <row r="2" spans="1:13" ht="16.5" hidden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7.25" thickBot="1" x14ac:dyDescent="0.35">
      <c r="A3" s="3"/>
      <c r="B3" s="5"/>
      <c r="C3" s="5"/>
      <c r="D3" s="6"/>
      <c r="E3" s="7"/>
      <c r="F3" s="7"/>
      <c r="G3" s="7"/>
      <c r="H3" s="7"/>
      <c r="I3" s="7"/>
      <c r="J3" s="7"/>
      <c r="K3" s="7"/>
      <c r="L3" s="8" t="s">
        <v>0</v>
      </c>
    </row>
    <row r="4" spans="1:13" ht="16.5" x14ac:dyDescent="0.3">
      <c r="A4" s="3"/>
      <c r="B4" s="10" t="s">
        <v>1</v>
      </c>
      <c r="C4" s="11"/>
      <c r="D4" s="12" t="s">
        <v>2</v>
      </c>
      <c r="E4" s="9"/>
      <c r="F4" s="9"/>
      <c r="G4" s="9"/>
      <c r="H4" s="9"/>
      <c r="I4" s="9"/>
      <c r="J4" s="9"/>
      <c r="K4" s="9"/>
      <c r="L4" s="9"/>
    </row>
    <row r="5" spans="1:13" ht="16.5" x14ac:dyDescent="0.3">
      <c r="A5" s="3"/>
      <c r="B5" s="9" t="s">
        <v>3</v>
      </c>
      <c r="C5" s="12"/>
      <c r="D5" s="13" t="s">
        <v>47</v>
      </c>
      <c r="E5" s="9"/>
      <c r="F5" s="45">
        <f>F12*M12</f>
        <v>0</v>
      </c>
      <c r="G5" s="12" t="s">
        <v>4</v>
      </c>
      <c r="H5" s="12" t="s">
        <v>5</v>
      </c>
      <c r="I5" s="13">
        <v>150</v>
      </c>
      <c r="J5" s="15" t="s">
        <v>6</v>
      </c>
      <c r="K5" s="9"/>
      <c r="L5" s="16">
        <f>F5*I5</f>
        <v>0</v>
      </c>
    </row>
    <row r="6" spans="1:13" ht="16.5" x14ac:dyDescent="0.3">
      <c r="A6" s="3"/>
      <c r="B6" s="9"/>
      <c r="C6" s="9"/>
      <c r="D6" s="9"/>
      <c r="E6" s="9"/>
      <c r="F6" s="12"/>
      <c r="G6" s="12"/>
      <c r="H6" s="12"/>
      <c r="I6" s="17"/>
      <c r="J6" s="15"/>
      <c r="K6" s="9"/>
      <c r="L6" s="16"/>
    </row>
    <row r="7" spans="1:13" ht="16.5" x14ac:dyDescent="0.3">
      <c r="A7" s="3"/>
      <c r="B7" s="9" t="s">
        <v>7</v>
      </c>
      <c r="C7" s="9"/>
      <c r="D7" s="12"/>
      <c r="E7" s="12"/>
      <c r="F7" s="18">
        <f>F5</f>
        <v>0</v>
      </c>
      <c r="G7" s="12" t="s">
        <v>4</v>
      </c>
      <c r="H7" s="12" t="s">
        <v>5</v>
      </c>
      <c r="I7" s="19">
        <v>3</v>
      </c>
      <c r="J7" s="15" t="s">
        <v>6</v>
      </c>
      <c r="K7" s="9"/>
      <c r="L7" s="20">
        <f>F7*I7</f>
        <v>0</v>
      </c>
    </row>
    <row r="8" spans="1:13" ht="16.5" x14ac:dyDescent="0.3">
      <c r="A8" s="3"/>
      <c r="B8" s="9"/>
      <c r="C8" s="9"/>
      <c r="D8" s="12"/>
      <c r="E8" s="12"/>
      <c r="F8" s="52"/>
      <c r="G8" s="12"/>
      <c r="H8" s="12"/>
      <c r="I8" s="54"/>
      <c r="J8" s="15"/>
      <c r="K8" s="9"/>
      <c r="L8" s="20"/>
    </row>
    <row r="9" spans="1:13" ht="16.5" x14ac:dyDescent="0.3">
      <c r="A9" s="3"/>
      <c r="B9" s="9" t="s">
        <v>67</v>
      </c>
      <c r="C9" s="9"/>
      <c r="D9" s="12"/>
      <c r="E9" s="12"/>
      <c r="F9" s="18">
        <f>6-F49</f>
        <v>4.5</v>
      </c>
      <c r="G9" s="12" t="s">
        <v>28</v>
      </c>
      <c r="H9" s="12"/>
      <c r="I9" s="19">
        <v>40</v>
      </c>
      <c r="J9" s="15"/>
      <c r="K9" s="9"/>
      <c r="L9" s="20">
        <f>F9*I9</f>
        <v>180</v>
      </c>
    </row>
    <row r="10" spans="1:13" ht="16.5" x14ac:dyDescent="0.3">
      <c r="A10" s="3"/>
      <c r="B10" s="9" t="s">
        <v>68</v>
      </c>
      <c r="C10" s="9"/>
      <c r="D10" s="12"/>
      <c r="E10" s="12"/>
      <c r="F10" s="52"/>
      <c r="G10" s="12"/>
      <c r="H10" s="53"/>
      <c r="I10" s="54"/>
      <c r="J10" s="15"/>
      <c r="K10" s="9"/>
      <c r="L10" s="20">
        <v>1350</v>
      </c>
    </row>
    <row r="11" spans="1:13" ht="16.5" x14ac:dyDescent="0.3">
      <c r="A11" s="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</row>
    <row r="12" spans="1:13" ht="16.5" x14ac:dyDescent="0.25">
      <c r="A12" s="3"/>
      <c r="B12" s="10" t="s">
        <v>8</v>
      </c>
      <c r="C12" s="10"/>
      <c r="D12" s="21"/>
      <c r="E12" s="21"/>
      <c r="F12" s="46">
        <v>0</v>
      </c>
      <c r="G12" s="27" t="s">
        <v>64</v>
      </c>
      <c r="H12" s="21"/>
      <c r="I12" s="21"/>
      <c r="J12" s="21"/>
      <c r="K12" s="21"/>
      <c r="L12" s="22">
        <f>SUM(L5-L7)+SUM(L9:L10)</f>
        <v>1530</v>
      </c>
      <c r="M12">
        <v>20</v>
      </c>
    </row>
    <row r="13" spans="1:13" ht="17.25" thickBot="1" x14ac:dyDescent="0.3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3" ht="16.5" x14ac:dyDescent="0.3">
      <c r="A14" s="3"/>
      <c r="B14" s="23"/>
      <c r="C14" s="23"/>
      <c r="D14" s="12"/>
      <c r="E14" s="12"/>
      <c r="F14" s="12"/>
      <c r="G14" s="12"/>
      <c r="H14" s="12"/>
      <c r="I14" s="12"/>
      <c r="J14" s="12"/>
      <c r="K14" s="12"/>
      <c r="L14" s="9"/>
    </row>
    <row r="15" spans="1:13" ht="16.5" x14ac:dyDescent="0.25">
      <c r="A15" s="24"/>
      <c r="B15" s="10" t="s">
        <v>9</v>
      </c>
      <c r="C15" s="10"/>
      <c r="D15" s="25" t="s">
        <v>10</v>
      </c>
      <c r="E15" s="26"/>
      <c r="F15" s="26"/>
      <c r="G15" s="26"/>
      <c r="H15" s="26"/>
      <c r="I15" s="26"/>
      <c r="J15" s="26"/>
      <c r="K15" s="26"/>
      <c r="L15" s="26"/>
    </row>
    <row r="16" spans="1:13" ht="16.5" x14ac:dyDescent="0.25">
      <c r="A16" s="24"/>
      <c r="B16" s="26"/>
      <c r="C16" s="26"/>
      <c r="D16" s="25" t="s">
        <v>11</v>
      </c>
      <c r="E16" s="26"/>
      <c r="F16" s="50" t="s">
        <v>12</v>
      </c>
      <c r="G16" s="51"/>
      <c r="H16" s="26"/>
      <c r="I16" s="50" t="s">
        <v>13</v>
      </c>
      <c r="J16" s="51"/>
      <c r="K16" s="26"/>
      <c r="L16" s="26" t="s">
        <v>14</v>
      </c>
    </row>
    <row r="17" spans="1:12" ht="16.5" x14ac:dyDescent="0.25">
      <c r="A17" s="24"/>
      <c r="B17" s="27" t="s">
        <v>15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6.5" x14ac:dyDescent="0.25">
      <c r="A18" s="24"/>
      <c r="B18" s="29" t="s">
        <v>37</v>
      </c>
      <c r="C18" s="21"/>
      <c r="D18" s="14">
        <v>4</v>
      </c>
      <c r="E18" s="28" t="s">
        <v>16</v>
      </c>
      <c r="F18" s="36">
        <v>6</v>
      </c>
      <c r="G18" s="28" t="s">
        <v>17</v>
      </c>
      <c r="H18" s="28" t="s">
        <v>5</v>
      </c>
      <c r="I18" s="19">
        <v>2.27</v>
      </c>
      <c r="J18" s="31" t="s">
        <v>18</v>
      </c>
      <c r="K18" s="32">
        <f t="shared" ref="K18:K24" si="0">D18*F18*I18</f>
        <v>54.480000000000004</v>
      </c>
      <c r="L18" s="17"/>
    </row>
    <row r="19" spans="1:12" ht="15" hidden="1" customHeight="1" x14ac:dyDescent="0.25">
      <c r="A19" s="24"/>
      <c r="B19" s="29"/>
      <c r="C19" s="21"/>
      <c r="D19" s="14">
        <v>0</v>
      </c>
      <c r="E19" s="28" t="s">
        <v>16</v>
      </c>
      <c r="F19" s="33">
        <v>0</v>
      </c>
      <c r="G19" s="28" t="s">
        <v>19</v>
      </c>
      <c r="H19" s="28" t="s">
        <v>5</v>
      </c>
      <c r="I19" s="19">
        <v>0</v>
      </c>
      <c r="J19" s="31" t="s">
        <v>20</v>
      </c>
      <c r="K19" s="32">
        <f t="shared" si="0"/>
        <v>0</v>
      </c>
      <c r="L19" s="17"/>
    </row>
    <row r="20" spans="1:12" ht="16.5" hidden="1" x14ac:dyDescent="0.25">
      <c r="A20" s="24"/>
      <c r="B20" s="29"/>
      <c r="C20" s="21"/>
      <c r="D20" s="14">
        <v>0</v>
      </c>
      <c r="E20" s="28" t="s">
        <v>16</v>
      </c>
      <c r="F20" s="30">
        <v>0</v>
      </c>
      <c r="G20" s="28" t="s">
        <v>19</v>
      </c>
      <c r="H20" s="28" t="s">
        <v>5</v>
      </c>
      <c r="I20" s="19">
        <v>0</v>
      </c>
      <c r="J20" s="31" t="s">
        <v>20</v>
      </c>
      <c r="K20" s="32">
        <f t="shared" si="0"/>
        <v>0</v>
      </c>
      <c r="L20" s="17"/>
    </row>
    <row r="21" spans="1:12" ht="16.5" hidden="1" x14ac:dyDescent="0.25">
      <c r="A21" s="24"/>
      <c r="B21" s="29"/>
      <c r="C21" s="21"/>
      <c r="D21" s="14">
        <v>0</v>
      </c>
      <c r="E21" s="28" t="s">
        <v>16</v>
      </c>
      <c r="F21" s="30">
        <v>0</v>
      </c>
      <c r="G21" s="28" t="s">
        <v>19</v>
      </c>
      <c r="H21" s="28" t="s">
        <v>5</v>
      </c>
      <c r="I21" s="19">
        <v>0</v>
      </c>
      <c r="J21" s="31" t="s">
        <v>20</v>
      </c>
      <c r="K21" s="32">
        <f t="shared" si="0"/>
        <v>0</v>
      </c>
      <c r="L21" s="17"/>
    </row>
    <row r="22" spans="1:12" ht="16.5" hidden="1" x14ac:dyDescent="0.25">
      <c r="A22" s="24"/>
      <c r="B22" s="34"/>
      <c r="C22" s="21"/>
      <c r="D22" s="14">
        <v>0</v>
      </c>
      <c r="E22" s="28" t="s">
        <v>16</v>
      </c>
      <c r="F22" s="30">
        <v>0</v>
      </c>
      <c r="G22" s="28" t="s">
        <v>19</v>
      </c>
      <c r="H22" s="28" t="s">
        <v>5</v>
      </c>
      <c r="I22" s="19">
        <v>0</v>
      </c>
      <c r="J22" s="31" t="s">
        <v>20</v>
      </c>
      <c r="K22" s="32">
        <f t="shared" si="0"/>
        <v>0</v>
      </c>
      <c r="L22" s="17"/>
    </row>
    <row r="23" spans="1:12" ht="16.5" hidden="1" x14ac:dyDescent="0.25">
      <c r="A23" s="24"/>
      <c r="B23" s="29"/>
      <c r="C23" s="21"/>
      <c r="D23" s="14">
        <v>0</v>
      </c>
      <c r="E23" s="28" t="s">
        <v>16</v>
      </c>
      <c r="F23" s="30">
        <v>0</v>
      </c>
      <c r="G23" s="28" t="s">
        <v>19</v>
      </c>
      <c r="H23" s="28" t="s">
        <v>5</v>
      </c>
      <c r="I23" s="19">
        <v>0</v>
      </c>
      <c r="J23" s="31" t="s">
        <v>20</v>
      </c>
      <c r="K23" s="32">
        <f t="shared" si="0"/>
        <v>0</v>
      </c>
      <c r="L23" s="17"/>
    </row>
    <row r="24" spans="1:12" ht="16.5" hidden="1" x14ac:dyDescent="0.25">
      <c r="A24" s="24"/>
      <c r="B24" s="35"/>
      <c r="C24" s="21"/>
      <c r="D24" s="14">
        <v>0</v>
      </c>
      <c r="E24" s="28" t="s">
        <v>16</v>
      </c>
      <c r="F24" s="41">
        <v>0</v>
      </c>
      <c r="G24" s="28" t="s">
        <v>19</v>
      </c>
      <c r="H24" s="28" t="s">
        <v>5</v>
      </c>
      <c r="I24" s="19">
        <v>0</v>
      </c>
      <c r="J24" s="31" t="s">
        <v>20</v>
      </c>
      <c r="K24" s="32">
        <f t="shared" si="0"/>
        <v>0</v>
      </c>
      <c r="L24" s="22"/>
    </row>
    <row r="25" spans="1:12" ht="16.5" hidden="1" x14ac:dyDescent="0.25">
      <c r="A25" s="24"/>
      <c r="B25" s="29"/>
      <c r="C25" s="21"/>
      <c r="D25" s="14">
        <v>0</v>
      </c>
      <c r="E25" s="28" t="s">
        <v>16</v>
      </c>
      <c r="F25" s="30">
        <v>0</v>
      </c>
      <c r="G25" s="28" t="s">
        <v>19</v>
      </c>
      <c r="H25" s="28" t="s">
        <v>5</v>
      </c>
      <c r="I25" s="19">
        <v>0</v>
      </c>
      <c r="J25" s="31" t="s">
        <v>20</v>
      </c>
      <c r="K25" s="32">
        <f>D25*F25*I25</f>
        <v>0</v>
      </c>
      <c r="L25" s="17" t="s">
        <v>21</v>
      </c>
    </row>
    <row r="26" spans="1:12" ht="16.5" x14ac:dyDescent="0.3">
      <c r="A26" s="24"/>
      <c r="B26" s="40" t="s">
        <v>41</v>
      </c>
      <c r="C26" s="21"/>
      <c r="D26" s="14">
        <v>4</v>
      </c>
      <c r="E26" s="28" t="s">
        <v>16</v>
      </c>
      <c r="F26" s="30">
        <v>0.08</v>
      </c>
      <c r="G26" s="28" t="s">
        <v>19</v>
      </c>
      <c r="H26" s="28" t="s">
        <v>5</v>
      </c>
      <c r="I26" s="19">
        <v>4.9000000000000004</v>
      </c>
      <c r="J26" s="31" t="s">
        <v>20</v>
      </c>
      <c r="K26" s="32">
        <f>D26*F26*I26</f>
        <v>1.5680000000000001</v>
      </c>
      <c r="L26" s="22">
        <f>SUM(K18:K26)</f>
        <v>56.048000000000002</v>
      </c>
    </row>
    <row r="27" spans="1:12" ht="16.5" x14ac:dyDescent="0.25">
      <c r="A27" s="24"/>
      <c r="B27" s="27" t="s">
        <v>22</v>
      </c>
      <c r="C27" s="27"/>
      <c r="D27" s="28"/>
      <c r="E27" s="28"/>
      <c r="F27" s="28"/>
      <c r="G27" s="28"/>
      <c r="H27" s="28"/>
      <c r="I27" s="32"/>
      <c r="J27" s="32"/>
      <c r="K27" s="32"/>
      <c r="L27" s="17" t="s">
        <v>21</v>
      </c>
    </row>
    <row r="28" spans="1:12" ht="16.5" x14ac:dyDescent="0.25">
      <c r="A28" s="24"/>
      <c r="B28" s="29" t="s">
        <v>60</v>
      </c>
      <c r="C28" s="21"/>
      <c r="D28" s="14">
        <v>0</v>
      </c>
      <c r="E28" s="28" t="s">
        <v>16</v>
      </c>
      <c r="F28" s="36">
        <v>1</v>
      </c>
      <c r="G28" s="28" t="s">
        <v>23</v>
      </c>
      <c r="H28" s="28" t="s">
        <v>5</v>
      </c>
      <c r="I28" s="19">
        <v>36</v>
      </c>
      <c r="J28" s="31" t="s">
        <v>24</v>
      </c>
      <c r="K28" s="32">
        <f>D28*F28*I28</f>
        <v>0</v>
      </c>
      <c r="L28" s="17" t="s">
        <v>21</v>
      </c>
    </row>
    <row r="29" spans="1:12" ht="16.5" x14ac:dyDescent="0.25">
      <c r="A29" s="24"/>
      <c r="B29" s="29" t="s">
        <v>61</v>
      </c>
      <c r="C29" s="21"/>
      <c r="D29" s="14">
        <v>1</v>
      </c>
      <c r="E29" s="28" t="s">
        <v>16</v>
      </c>
      <c r="F29" s="36">
        <v>3</v>
      </c>
      <c r="G29" s="28" t="s">
        <v>23</v>
      </c>
      <c r="H29" s="28" t="s">
        <v>5</v>
      </c>
      <c r="I29" s="19">
        <v>36</v>
      </c>
      <c r="J29" s="31" t="s">
        <v>24</v>
      </c>
      <c r="K29" s="32">
        <f>D29*F29*I29</f>
        <v>108</v>
      </c>
      <c r="L29" s="22">
        <f>SUM(K28:K29)</f>
        <v>108</v>
      </c>
    </row>
    <row r="30" spans="1:12" ht="16.5" x14ac:dyDescent="0.25">
      <c r="A30" s="24"/>
      <c r="B30" s="27" t="s">
        <v>56</v>
      </c>
      <c r="C30" s="27"/>
      <c r="D30" s="28"/>
      <c r="E30" s="28"/>
      <c r="F30" s="28"/>
      <c r="G30" s="28"/>
      <c r="H30" s="28"/>
      <c r="I30" s="32"/>
      <c r="J30" s="32"/>
      <c r="K30" s="32"/>
      <c r="L30" s="17" t="s">
        <v>21</v>
      </c>
    </row>
    <row r="31" spans="1:12" ht="16.5" x14ac:dyDescent="0.3">
      <c r="A31" s="24"/>
      <c r="B31" s="40" t="s">
        <v>43</v>
      </c>
      <c r="C31" s="21"/>
      <c r="D31" s="36">
        <v>0</v>
      </c>
      <c r="E31" s="28" t="s">
        <v>16</v>
      </c>
      <c r="F31" s="36">
        <v>8</v>
      </c>
      <c r="G31" s="28" t="s">
        <v>17</v>
      </c>
      <c r="H31" s="28" t="s">
        <v>5</v>
      </c>
      <c r="I31" s="19">
        <v>1.4</v>
      </c>
      <c r="J31" s="31" t="s">
        <v>18</v>
      </c>
      <c r="K31" s="32">
        <f t="shared" ref="K31:K36" si="1">D31*F31*I31</f>
        <v>0</v>
      </c>
      <c r="L31" s="17"/>
    </row>
    <row r="32" spans="1:12" ht="16.5" x14ac:dyDescent="0.25">
      <c r="A32" s="24"/>
      <c r="B32" s="29" t="s">
        <v>44</v>
      </c>
      <c r="C32" s="21"/>
      <c r="D32" s="36">
        <v>0</v>
      </c>
      <c r="E32" s="28" t="s">
        <v>16</v>
      </c>
      <c r="F32" s="36">
        <v>4</v>
      </c>
      <c r="G32" s="28" t="s">
        <v>17</v>
      </c>
      <c r="H32" s="28" t="s">
        <v>5</v>
      </c>
      <c r="I32" s="19">
        <v>1.36</v>
      </c>
      <c r="J32" s="31" t="s">
        <v>18</v>
      </c>
      <c r="K32" s="32">
        <f t="shared" si="1"/>
        <v>0</v>
      </c>
      <c r="L32" s="17"/>
    </row>
    <row r="33" spans="1:15" ht="15.75" customHeight="1" x14ac:dyDescent="0.25">
      <c r="A33" s="24"/>
      <c r="B33" s="29" t="s">
        <v>54</v>
      </c>
      <c r="C33" s="21"/>
      <c r="D33" s="36">
        <v>0</v>
      </c>
      <c r="E33" s="28" t="s">
        <v>16</v>
      </c>
      <c r="F33" s="36">
        <v>4</v>
      </c>
      <c r="G33" s="28" t="s">
        <v>17</v>
      </c>
      <c r="H33" s="28" t="s">
        <v>5</v>
      </c>
      <c r="I33" s="19">
        <v>1.3</v>
      </c>
      <c r="J33" s="31" t="s">
        <v>18</v>
      </c>
      <c r="K33" s="32">
        <f t="shared" si="1"/>
        <v>0</v>
      </c>
      <c r="L33" s="17"/>
    </row>
    <row r="34" spans="1:15" ht="16.5" hidden="1" x14ac:dyDescent="0.25">
      <c r="A34" s="24"/>
      <c r="B34" s="29"/>
      <c r="C34" s="21"/>
      <c r="D34" s="36">
        <v>0</v>
      </c>
      <c r="E34" s="28" t="s">
        <v>16</v>
      </c>
      <c r="F34" s="36">
        <v>0</v>
      </c>
      <c r="G34" s="28" t="s">
        <v>17</v>
      </c>
      <c r="H34" s="28" t="s">
        <v>5</v>
      </c>
      <c r="I34" s="19">
        <v>0</v>
      </c>
      <c r="J34" s="31" t="s">
        <v>18</v>
      </c>
      <c r="K34" s="32">
        <f t="shared" si="1"/>
        <v>0</v>
      </c>
      <c r="L34" s="17"/>
    </row>
    <row r="35" spans="1:15" ht="16.5" hidden="1" x14ac:dyDescent="0.25">
      <c r="A35" s="24"/>
      <c r="B35" s="29"/>
      <c r="C35" s="21"/>
      <c r="D35" s="36">
        <v>0</v>
      </c>
      <c r="E35" s="28" t="s">
        <v>16</v>
      </c>
      <c r="F35" s="36">
        <v>0</v>
      </c>
      <c r="G35" s="28" t="s">
        <v>25</v>
      </c>
      <c r="H35" s="28" t="s">
        <v>5</v>
      </c>
      <c r="I35" s="19">
        <v>0</v>
      </c>
      <c r="J35" s="31" t="s">
        <v>20</v>
      </c>
      <c r="K35" s="32">
        <f t="shared" si="1"/>
        <v>0</v>
      </c>
      <c r="L35" s="17" t="s">
        <v>21</v>
      </c>
    </row>
    <row r="36" spans="1:15" ht="16.5" x14ac:dyDescent="0.3">
      <c r="A36" s="24"/>
      <c r="B36" s="40" t="s">
        <v>45</v>
      </c>
      <c r="C36" s="21"/>
      <c r="D36" s="44">
        <v>0</v>
      </c>
      <c r="E36" s="28" t="s">
        <v>16</v>
      </c>
      <c r="F36" s="44">
        <v>5</v>
      </c>
      <c r="G36" s="28" t="s">
        <v>17</v>
      </c>
      <c r="H36" s="28" t="s">
        <v>5</v>
      </c>
      <c r="I36" s="19">
        <v>3.48</v>
      </c>
      <c r="J36" s="31" t="s">
        <v>18</v>
      </c>
      <c r="K36" s="32">
        <f t="shared" si="1"/>
        <v>0</v>
      </c>
      <c r="L36" s="22">
        <f>SUM(K31:K36)</f>
        <v>0</v>
      </c>
      <c r="N36" s="47" t="s">
        <v>65</v>
      </c>
      <c r="O36" t="s">
        <v>66</v>
      </c>
    </row>
    <row r="37" spans="1:15" ht="16.5" x14ac:dyDescent="0.25">
      <c r="A37" s="24"/>
      <c r="B37" s="27" t="s">
        <v>55</v>
      </c>
      <c r="C37" s="27"/>
      <c r="D37" s="28"/>
      <c r="E37" s="28"/>
      <c r="F37" s="28"/>
      <c r="G37" s="28"/>
      <c r="H37" s="28"/>
      <c r="I37" s="32"/>
      <c r="J37" s="32"/>
      <c r="K37" s="32"/>
      <c r="L37" s="17"/>
      <c r="N37" t="s">
        <v>51</v>
      </c>
    </row>
    <row r="38" spans="1:15" ht="16.5" x14ac:dyDescent="0.25">
      <c r="A38" s="24"/>
      <c r="B38" s="29" t="s">
        <v>46</v>
      </c>
      <c r="C38" s="21"/>
      <c r="D38" s="36">
        <v>1</v>
      </c>
      <c r="E38" s="28" t="s">
        <v>16</v>
      </c>
      <c r="F38" s="14">
        <f t="shared" ref="F38:F42" si="2">M38*F$12</f>
        <v>0</v>
      </c>
      <c r="G38" s="28" t="s">
        <v>17</v>
      </c>
      <c r="H38" s="28" t="s">
        <v>5</v>
      </c>
      <c r="I38" s="19">
        <v>3.09</v>
      </c>
      <c r="J38" s="31" t="s">
        <v>18</v>
      </c>
      <c r="K38" s="32">
        <f t="shared" ref="K38:K42" si="3">D38*F38*I38</f>
        <v>0</v>
      </c>
      <c r="L38" s="17"/>
      <c r="M38">
        <v>16</v>
      </c>
      <c r="N38">
        <f>M38*0.12</f>
        <v>1.92</v>
      </c>
      <c r="O38">
        <f>F38*0.27</f>
        <v>0</v>
      </c>
    </row>
    <row r="39" spans="1:15" ht="16.5" x14ac:dyDescent="0.25">
      <c r="A39" s="24"/>
      <c r="B39" s="29" t="s">
        <v>50</v>
      </c>
      <c r="C39" s="21"/>
      <c r="D39" s="36">
        <v>1</v>
      </c>
      <c r="E39" s="28" t="s">
        <v>16</v>
      </c>
      <c r="F39" s="14">
        <f t="shared" si="2"/>
        <v>0</v>
      </c>
      <c r="G39" s="28" t="s">
        <v>25</v>
      </c>
      <c r="H39" s="28" t="s">
        <v>5</v>
      </c>
      <c r="I39" s="19">
        <v>1.75</v>
      </c>
      <c r="J39" s="31" t="s">
        <v>48</v>
      </c>
      <c r="K39" s="32">
        <f t="shared" si="3"/>
        <v>0</v>
      </c>
      <c r="L39" s="17"/>
      <c r="M39">
        <v>60</v>
      </c>
      <c r="N39">
        <f>M39*0.42</f>
        <v>25.2</v>
      </c>
    </row>
    <row r="40" spans="1:15" ht="16.5" x14ac:dyDescent="0.25">
      <c r="A40" s="24"/>
      <c r="B40" s="29" t="s">
        <v>57</v>
      </c>
      <c r="C40" s="21"/>
      <c r="D40" s="36">
        <v>1</v>
      </c>
      <c r="E40" s="28" t="s">
        <v>16</v>
      </c>
      <c r="F40" s="14">
        <f t="shared" si="2"/>
        <v>0</v>
      </c>
      <c r="G40" s="28" t="s">
        <v>25</v>
      </c>
      <c r="H40" s="28" t="s">
        <v>5</v>
      </c>
      <c r="I40" s="19">
        <v>3.09</v>
      </c>
      <c r="J40" s="31" t="s">
        <v>20</v>
      </c>
      <c r="K40" s="32">
        <f t="shared" si="3"/>
        <v>0</v>
      </c>
      <c r="L40" s="17"/>
      <c r="M40">
        <v>8</v>
      </c>
      <c r="N40">
        <f>M40*0.12</f>
        <v>0.96</v>
      </c>
      <c r="O40">
        <f>F40*0.27</f>
        <v>0</v>
      </c>
    </row>
    <row r="41" spans="1:15" ht="16.5" hidden="1" x14ac:dyDescent="0.25">
      <c r="A41" s="24"/>
      <c r="B41" s="29"/>
      <c r="C41" s="21"/>
      <c r="D41" s="36">
        <v>0</v>
      </c>
      <c r="E41" s="28" t="s">
        <v>16</v>
      </c>
      <c r="F41" s="14">
        <f t="shared" si="2"/>
        <v>0</v>
      </c>
      <c r="G41" s="28" t="s">
        <v>25</v>
      </c>
      <c r="H41" s="28" t="s">
        <v>5</v>
      </c>
      <c r="I41" s="19">
        <v>0</v>
      </c>
      <c r="J41" s="31" t="s">
        <v>20</v>
      </c>
      <c r="K41" s="32">
        <f t="shared" si="3"/>
        <v>0</v>
      </c>
      <c r="L41" s="17"/>
      <c r="N41">
        <f t="shared" ref="N41" si="4">F41*0.42</f>
        <v>0</v>
      </c>
    </row>
    <row r="42" spans="1:15" ht="16.5" x14ac:dyDescent="0.25">
      <c r="A42" s="24"/>
      <c r="B42" s="29" t="s">
        <v>49</v>
      </c>
      <c r="C42" s="21"/>
      <c r="D42" s="36">
        <v>1</v>
      </c>
      <c r="E42" s="28" t="s">
        <v>16</v>
      </c>
      <c r="F42" s="14">
        <f t="shared" si="2"/>
        <v>0</v>
      </c>
      <c r="G42" s="28" t="s">
        <v>25</v>
      </c>
      <c r="H42" s="28" t="s">
        <v>5</v>
      </c>
      <c r="I42" s="19">
        <v>1.75</v>
      </c>
      <c r="J42" s="31" t="s">
        <v>20</v>
      </c>
      <c r="K42" s="32">
        <f t="shared" si="3"/>
        <v>0</v>
      </c>
      <c r="L42" s="22">
        <f>SUM(K38:K42)</f>
        <v>0</v>
      </c>
      <c r="M42">
        <v>30</v>
      </c>
      <c r="N42">
        <f>M42*0.42</f>
        <v>12.6</v>
      </c>
    </row>
    <row r="43" spans="1:15" ht="16.5" x14ac:dyDescent="0.25">
      <c r="A43" s="24"/>
      <c r="B43" s="27" t="s">
        <v>27</v>
      </c>
      <c r="C43" s="27"/>
      <c r="D43" s="28"/>
      <c r="E43" s="28"/>
      <c r="F43" s="28"/>
      <c r="G43" s="28"/>
      <c r="H43" s="28"/>
      <c r="I43" s="32"/>
      <c r="J43" s="32"/>
      <c r="K43" s="32"/>
      <c r="L43" s="17"/>
      <c r="N43">
        <f>SUM(N38:N42)</f>
        <v>40.68</v>
      </c>
      <c r="O43">
        <f>SUM(O38:O42)</f>
        <v>0</v>
      </c>
    </row>
    <row r="44" spans="1:15" ht="16.5" x14ac:dyDescent="0.25">
      <c r="A44" s="24"/>
      <c r="B44" s="29" t="s">
        <v>39</v>
      </c>
      <c r="C44" s="21"/>
      <c r="D44" s="36">
        <v>2</v>
      </c>
      <c r="E44" s="28" t="s">
        <v>16</v>
      </c>
      <c r="F44" s="30">
        <v>3.2</v>
      </c>
      <c r="G44" s="28" t="s">
        <v>25</v>
      </c>
      <c r="H44" s="28" t="s">
        <v>5</v>
      </c>
      <c r="I44" s="19">
        <v>15.13</v>
      </c>
      <c r="J44" s="31" t="s">
        <v>20</v>
      </c>
      <c r="K44" s="32">
        <f>D44*F44*I44</f>
        <v>96.832000000000008</v>
      </c>
      <c r="L44" s="17"/>
      <c r="N44">
        <f>2*F5</f>
        <v>0</v>
      </c>
      <c r="O44">
        <f>0.33*F5</f>
        <v>0</v>
      </c>
    </row>
    <row r="45" spans="1:15" ht="16.5" x14ac:dyDescent="0.25">
      <c r="A45" s="24"/>
      <c r="B45" s="29" t="s">
        <v>40</v>
      </c>
      <c r="C45" s="21"/>
      <c r="D45" s="36">
        <v>2</v>
      </c>
      <c r="E45" s="28" t="s">
        <v>16</v>
      </c>
      <c r="F45" s="30">
        <v>2.4</v>
      </c>
      <c r="G45" s="28" t="s">
        <v>25</v>
      </c>
      <c r="H45" s="28" t="s">
        <v>5</v>
      </c>
      <c r="I45" s="19">
        <v>12.1</v>
      </c>
      <c r="J45" s="31" t="s">
        <v>20</v>
      </c>
      <c r="K45" s="32">
        <f>D45*F45*I45</f>
        <v>58.08</v>
      </c>
      <c r="L45" s="17"/>
    </row>
    <row r="46" spans="1:15" ht="16.5" x14ac:dyDescent="0.25">
      <c r="A46" s="24"/>
      <c r="B46" s="29" t="s">
        <v>42</v>
      </c>
      <c r="C46" s="21"/>
      <c r="D46" s="36">
        <v>2</v>
      </c>
      <c r="E46" s="28" t="s">
        <v>16</v>
      </c>
      <c r="F46" s="30">
        <v>0.3</v>
      </c>
      <c r="G46" s="28" t="s">
        <v>25</v>
      </c>
      <c r="H46" s="28" t="s">
        <v>5</v>
      </c>
      <c r="I46" s="19">
        <v>7.7</v>
      </c>
      <c r="J46" s="31" t="s">
        <v>20</v>
      </c>
      <c r="K46" s="32">
        <f>D46*F46*I46</f>
        <v>4.62</v>
      </c>
      <c r="L46" s="22">
        <f>SUM(K44:K46)</f>
        <v>159.53200000000001</v>
      </c>
    </row>
    <row r="47" spans="1:15" ht="16.5" x14ac:dyDescent="0.25">
      <c r="A47" s="24"/>
      <c r="B47" s="27" t="s">
        <v>35</v>
      </c>
      <c r="C47" s="27"/>
      <c r="D47" s="28"/>
      <c r="E47" s="28"/>
      <c r="F47" s="28"/>
      <c r="G47" s="28"/>
      <c r="H47" s="28"/>
      <c r="I47" s="32"/>
      <c r="J47" s="32"/>
      <c r="K47" s="32"/>
      <c r="L47" s="17"/>
    </row>
    <row r="48" spans="1:15" ht="16.5" x14ac:dyDescent="0.25">
      <c r="A48" s="24"/>
      <c r="B48" s="29" t="s">
        <v>62</v>
      </c>
      <c r="C48" s="21"/>
      <c r="D48" s="14">
        <v>1</v>
      </c>
      <c r="E48" s="28" t="s">
        <v>16</v>
      </c>
      <c r="F48" s="14">
        <f>F49</f>
        <v>1.5</v>
      </c>
      <c r="G48" s="28" t="s">
        <v>28</v>
      </c>
      <c r="H48" s="28" t="s">
        <v>5</v>
      </c>
      <c r="I48" s="19">
        <v>72</v>
      </c>
      <c r="J48" s="31" t="s">
        <v>29</v>
      </c>
      <c r="K48" s="32">
        <f>D48*F48*I48</f>
        <v>108</v>
      </c>
      <c r="L48" s="17"/>
    </row>
    <row r="49" spans="1:13" ht="16.5" x14ac:dyDescent="0.3">
      <c r="A49" s="24"/>
      <c r="B49" s="40" t="s">
        <v>63</v>
      </c>
      <c r="C49" s="21"/>
      <c r="D49" s="42">
        <v>1</v>
      </c>
      <c r="E49" s="28" t="s">
        <v>16</v>
      </c>
      <c r="F49" s="42">
        <v>1.5</v>
      </c>
      <c r="G49" s="28" t="s">
        <v>28</v>
      </c>
      <c r="H49" s="28" t="s">
        <v>5</v>
      </c>
      <c r="I49" s="19">
        <v>50</v>
      </c>
      <c r="J49" s="31" t="s">
        <v>29</v>
      </c>
      <c r="K49" s="32">
        <f>D49*F49*I49</f>
        <v>75</v>
      </c>
      <c r="L49" s="22">
        <f>SUM(K48:K49)</f>
        <v>183</v>
      </c>
      <c r="M49">
        <v>6</v>
      </c>
    </row>
    <row r="50" spans="1:13" ht="16.5" x14ac:dyDescent="0.25">
      <c r="A50" s="24"/>
      <c r="B50" s="27" t="s">
        <v>30</v>
      </c>
      <c r="C50" s="27"/>
      <c r="D50" s="28"/>
      <c r="E50" s="28"/>
      <c r="F50" s="28"/>
      <c r="G50" s="28"/>
      <c r="H50" s="28"/>
      <c r="I50" s="32"/>
      <c r="J50" s="32"/>
      <c r="K50" s="32"/>
      <c r="L50" s="17"/>
    </row>
    <row r="51" spans="1:13" ht="16.5" x14ac:dyDescent="0.25">
      <c r="A51" s="24"/>
      <c r="B51" s="29" t="s">
        <v>52</v>
      </c>
      <c r="C51" s="21"/>
      <c r="D51" s="36">
        <v>0</v>
      </c>
      <c r="E51" s="28" t="s">
        <v>16</v>
      </c>
      <c r="F51" s="14">
        <v>0</v>
      </c>
      <c r="G51" s="28" t="s">
        <v>23</v>
      </c>
      <c r="H51" s="28" t="s">
        <v>5</v>
      </c>
      <c r="I51" s="19">
        <v>726</v>
      </c>
      <c r="J51" s="31" t="s">
        <v>24</v>
      </c>
      <c r="K51" s="32">
        <f>D51*F51*I51</f>
        <v>0</v>
      </c>
      <c r="L51" s="17"/>
    </row>
    <row r="52" spans="1:13" ht="16.5" hidden="1" x14ac:dyDescent="0.25">
      <c r="A52" s="24"/>
      <c r="B52" s="29"/>
      <c r="C52" s="21"/>
      <c r="D52" s="36">
        <v>0</v>
      </c>
      <c r="E52" s="28" t="s">
        <v>16</v>
      </c>
      <c r="F52" s="14">
        <v>0</v>
      </c>
      <c r="G52" s="28" t="s">
        <v>26</v>
      </c>
      <c r="H52" s="28" t="s">
        <v>5</v>
      </c>
      <c r="I52" s="19">
        <v>0</v>
      </c>
      <c r="J52" s="31" t="s">
        <v>6</v>
      </c>
      <c r="K52" s="32">
        <f>D52*F52*I52</f>
        <v>0</v>
      </c>
      <c r="L52" s="17"/>
    </row>
    <row r="53" spans="1:13" ht="16.5" x14ac:dyDescent="0.25">
      <c r="A53" s="24"/>
      <c r="B53" s="38" t="s">
        <v>38</v>
      </c>
      <c r="C53" s="21"/>
      <c r="D53" s="39">
        <v>0</v>
      </c>
      <c r="E53" s="28" t="s">
        <v>16</v>
      </c>
      <c r="F53" s="36">
        <f>F5</f>
        <v>0</v>
      </c>
      <c r="G53" s="28" t="s">
        <v>26</v>
      </c>
      <c r="H53" s="28" t="s">
        <v>5</v>
      </c>
      <c r="I53" s="19">
        <v>17.600000000000001</v>
      </c>
      <c r="J53" s="31" t="s">
        <v>6</v>
      </c>
      <c r="K53" s="32">
        <f>D53*F53*I53</f>
        <v>0</v>
      </c>
      <c r="L53" s="22">
        <f>SUM(K51:K53)</f>
        <v>0</v>
      </c>
    </row>
    <row r="54" spans="1:13" ht="16.5" x14ac:dyDescent="0.25">
      <c r="A54" s="24"/>
      <c r="B54" s="27" t="s">
        <v>31</v>
      </c>
      <c r="C54" s="27"/>
      <c r="D54" s="28"/>
      <c r="E54" s="28"/>
      <c r="F54" s="28"/>
      <c r="G54" s="28"/>
      <c r="H54" s="28"/>
      <c r="I54" s="32"/>
      <c r="J54" s="32"/>
      <c r="K54" s="32"/>
      <c r="L54" s="17"/>
    </row>
    <row r="55" spans="1:13" ht="15" customHeight="1" x14ac:dyDescent="0.25">
      <c r="A55" s="24"/>
      <c r="B55" s="29" t="s">
        <v>58</v>
      </c>
      <c r="C55" s="21"/>
      <c r="D55" s="36">
        <f>D18</f>
        <v>4</v>
      </c>
      <c r="E55" s="28" t="s">
        <v>16</v>
      </c>
      <c r="F55" s="30">
        <v>0.1</v>
      </c>
      <c r="G55" s="28" t="s">
        <v>23</v>
      </c>
      <c r="H55" s="28" t="s">
        <v>5</v>
      </c>
      <c r="I55" s="19">
        <f>20+31.17</f>
        <v>51.17</v>
      </c>
      <c r="J55" s="31" t="s">
        <v>24</v>
      </c>
      <c r="K55" s="32">
        <f>D55*F55*I55</f>
        <v>20.468000000000004</v>
      </c>
      <c r="L55" s="17"/>
    </row>
    <row r="56" spans="1:13" ht="16.5" hidden="1" x14ac:dyDescent="0.25">
      <c r="A56" s="24"/>
      <c r="B56" s="35"/>
      <c r="C56" s="21"/>
      <c r="D56" s="36">
        <v>0</v>
      </c>
      <c r="E56" s="28" t="s">
        <v>16</v>
      </c>
      <c r="F56" s="30">
        <v>0</v>
      </c>
      <c r="G56" s="28" t="s">
        <v>23</v>
      </c>
      <c r="H56" s="28" t="s">
        <v>5</v>
      </c>
      <c r="I56" s="19">
        <v>0</v>
      </c>
      <c r="J56" s="31" t="s">
        <v>24</v>
      </c>
      <c r="K56" s="32">
        <f t="shared" ref="K56" si="5">D56*F56*I56</f>
        <v>0</v>
      </c>
      <c r="L56" s="21"/>
    </row>
    <row r="57" spans="1:13" ht="16.5" x14ac:dyDescent="0.25">
      <c r="A57" s="24"/>
      <c r="B57" s="43" t="s">
        <v>59</v>
      </c>
      <c r="C57" s="21"/>
      <c r="D57" s="36">
        <f>SUM(D44:D45)</f>
        <v>4</v>
      </c>
      <c r="E57" s="28" t="s">
        <v>16</v>
      </c>
      <c r="F57" s="30">
        <v>0.1</v>
      </c>
      <c r="G57" s="28" t="s">
        <v>23</v>
      </c>
      <c r="H57" s="28" t="s">
        <v>5</v>
      </c>
      <c r="I57" s="19">
        <v>39.17</v>
      </c>
      <c r="J57" s="31" t="s">
        <v>24</v>
      </c>
      <c r="K57" s="32">
        <f>D57*F57*I57</f>
        <v>15.668000000000001</v>
      </c>
      <c r="L57" s="22">
        <f>SUM(K55:K57)</f>
        <v>36.136000000000003</v>
      </c>
    </row>
    <row r="58" spans="1:13" ht="17.25" thickBot="1" x14ac:dyDescent="0.3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3" ht="16.5" x14ac:dyDescent="0.3">
      <c r="A59" s="3"/>
      <c r="B59" s="23"/>
      <c r="C59" s="23"/>
      <c r="D59" s="9"/>
      <c r="E59" s="9"/>
      <c r="F59" s="9"/>
      <c r="G59" s="9"/>
      <c r="H59" s="9"/>
      <c r="I59" s="9"/>
      <c r="J59" s="9"/>
      <c r="K59" s="9"/>
      <c r="L59" s="9"/>
    </row>
    <row r="60" spans="1:13" ht="16.5" x14ac:dyDescent="0.3">
      <c r="A60" s="3"/>
      <c r="B60" s="23" t="s">
        <v>32</v>
      </c>
      <c r="C60" s="23"/>
      <c r="D60" s="9"/>
      <c r="E60" s="9"/>
      <c r="F60" s="9"/>
      <c r="G60" s="9"/>
      <c r="H60" s="9"/>
      <c r="I60" s="9"/>
      <c r="J60" s="9"/>
      <c r="K60" s="9"/>
      <c r="L60" s="37">
        <f>SUM(L18:L57)</f>
        <v>542.71600000000001</v>
      </c>
    </row>
    <row r="61" spans="1:13" ht="17.25" thickBot="1" x14ac:dyDescent="0.3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3" ht="16.5" hidden="1" x14ac:dyDescent="0.3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12"/>
    </row>
    <row r="63" spans="1:13" ht="16.5" x14ac:dyDescent="0.3">
      <c r="A63" s="3"/>
      <c r="B63" s="23" t="s">
        <v>33</v>
      </c>
      <c r="C63" s="23"/>
      <c r="D63" s="9" t="s">
        <v>34</v>
      </c>
      <c r="E63" s="9"/>
      <c r="F63" s="9"/>
      <c r="G63" s="9"/>
      <c r="H63" s="9"/>
      <c r="I63" s="9"/>
      <c r="J63" s="9"/>
      <c r="K63" s="9"/>
      <c r="L63" s="37">
        <f>L12-L60</f>
        <v>987.28399999999999</v>
      </c>
    </row>
    <row r="70" spans="2:2" x14ac:dyDescent="0.25">
      <c r="B70" t="s">
        <v>53</v>
      </c>
    </row>
  </sheetData>
  <mergeCells count="3">
    <mergeCell ref="A1:J1"/>
    <mergeCell ref="F16:G16"/>
    <mergeCell ref="I16:J16"/>
  </mergeCells>
  <pageMargins left="0.25" right="0.25" top="0.75" bottom="0.75" header="0.3" footer="0.3"/>
  <pageSetup paperSize="9" scale="64" fitToWidth="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Reds - Cropping</vt:lpstr>
      <vt:lpstr>Reds - Non Cropping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Lipman</dc:creator>
  <cp:lastModifiedBy>Brett Rosenzweig</cp:lastModifiedBy>
  <cp:lastPrinted>2022-07-17T06:20:25Z</cp:lastPrinted>
  <dcterms:created xsi:type="dcterms:W3CDTF">2022-06-10T05:44:56Z</dcterms:created>
  <dcterms:modified xsi:type="dcterms:W3CDTF">2022-10-20T23:05:56Z</dcterms:modified>
</cp:coreProperties>
</file>